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1" i="1" l="1"/>
  <c r="P131" i="1"/>
  <c r="P134" i="1" s="1"/>
  <c r="O131" i="1"/>
  <c r="N131" i="1"/>
  <c r="N134" i="1" s="1"/>
  <c r="M131" i="1"/>
  <c r="L131" i="1"/>
  <c r="K131" i="1"/>
  <c r="J131" i="1"/>
  <c r="I131" i="1"/>
  <c r="H131" i="1"/>
  <c r="G131" i="1"/>
  <c r="G134" i="1" s="1"/>
  <c r="F131" i="1"/>
  <c r="R124" i="1"/>
  <c r="R131" i="1" s="1"/>
  <c r="R123" i="1"/>
  <c r="R121" i="1"/>
  <c r="R120" i="1"/>
  <c r="R119" i="1"/>
  <c r="R118" i="1"/>
  <c r="R117" i="1"/>
  <c r="R116" i="1"/>
  <c r="R115" i="1"/>
  <c r="R114" i="1"/>
  <c r="R113" i="1"/>
  <c r="R112" i="1"/>
  <c r="J111" i="1"/>
  <c r="R111" i="1" s="1"/>
  <c r="I110" i="1"/>
  <c r="R110" i="1" s="1"/>
  <c r="I109" i="1"/>
  <c r="R109" i="1" s="1"/>
  <c r="I108" i="1"/>
  <c r="R108" i="1" s="1"/>
  <c r="R107" i="1"/>
  <c r="R106" i="1"/>
  <c r="R105" i="1"/>
  <c r="R104" i="1"/>
  <c r="R101" i="1"/>
  <c r="R100" i="1"/>
  <c r="R99" i="1"/>
  <c r="R98" i="1"/>
  <c r="R97" i="1"/>
  <c r="R95" i="1"/>
  <c r="R94" i="1"/>
  <c r="R93" i="1"/>
  <c r="R92" i="1"/>
  <c r="R90" i="1"/>
  <c r="R89" i="1"/>
  <c r="R88" i="1"/>
  <c r="R87" i="1"/>
  <c r="R86" i="1"/>
  <c r="R84" i="1"/>
  <c r="R83" i="1"/>
  <c r="R82" i="1"/>
  <c r="R81" i="1"/>
  <c r="R80" i="1"/>
  <c r="R79" i="1"/>
  <c r="R78" i="1"/>
  <c r="R77" i="1"/>
  <c r="R76" i="1"/>
  <c r="R75" i="1"/>
  <c r="R74" i="1"/>
  <c r="R73" i="1" s="1"/>
  <c r="Q73" i="1"/>
  <c r="P73" i="1"/>
  <c r="O73" i="1"/>
  <c r="N73" i="1"/>
  <c r="M73" i="1"/>
  <c r="L73" i="1"/>
  <c r="K73" i="1"/>
  <c r="J73" i="1"/>
  <c r="I73" i="1"/>
  <c r="R72" i="1"/>
  <c r="R71" i="1"/>
  <c r="R70" i="1"/>
  <c r="R69" i="1"/>
  <c r="R68" i="1"/>
  <c r="R67" i="1"/>
  <c r="R66" i="1"/>
  <c r="R65" i="1"/>
  <c r="R64" i="1"/>
  <c r="R63" i="1"/>
  <c r="R62" i="1"/>
  <c r="R61" i="1"/>
  <c r="R59" i="1"/>
  <c r="R58" i="1"/>
  <c r="R57" i="1"/>
  <c r="R56" i="1"/>
  <c r="R55" i="1"/>
  <c r="R54" i="1"/>
  <c r="R53" i="1"/>
  <c r="R52" i="1"/>
  <c r="R51" i="1"/>
  <c r="R50" i="1"/>
  <c r="R49" i="1"/>
  <c r="R48" i="1"/>
  <c r="R46" i="1"/>
  <c r="R45" i="1"/>
  <c r="R44" i="1"/>
  <c r="R43" i="1"/>
  <c r="R42" i="1"/>
  <c r="R41" i="1"/>
  <c r="R40" i="1"/>
  <c r="R39" i="1"/>
  <c r="R38" i="1"/>
  <c r="R36" i="1" s="1"/>
  <c r="R37" i="1"/>
  <c r="Q36" i="1"/>
  <c r="P36" i="1"/>
  <c r="P102" i="1" s="1"/>
  <c r="O36" i="1"/>
  <c r="O102" i="1" s="1"/>
  <c r="O134" i="1" s="1"/>
  <c r="N36" i="1"/>
  <c r="M36" i="1"/>
  <c r="L36" i="1"/>
  <c r="K36" i="1"/>
  <c r="J36" i="1"/>
  <c r="I36" i="1"/>
  <c r="I102" i="1" s="1"/>
  <c r="H36" i="1"/>
  <c r="H102" i="1" s="1"/>
  <c r="H134" i="1" s="1"/>
  <c r="G36" i="1"/>
  <c r="F36" i="1"/>
  <c r="R35" i="1"/>
  <c r="R34" i="1"/>
  <c r="R33" i="1"/>
  <c r="R32" i="1"/>
  <c r="R31" i="1"/>
  <c r="R30" i="1"/>
  <c r="R29" i="1"/>
  <c r="R28" i="1"/>
  <c r="R27" i="1"/>
  <c r="R26" i="1"/>
  <c r="R25" i="1"/>
  <c r="F24" i="1"/>
  <c r="R24" i="1" s="1"/>
  <c r="R23" i="1" s="1"/>
  <c r="Q23" i="1"/>
  <c r="P23" i="1"/>
  <c r="O23" i="1"/>
  <c r="N23" i="1"/>
  <c r="M23" i="1"/>
  <c r="L23" i="1"/>
  <c r="K23" i="1"/>
  <c r="J23" i="1"/>
  <c r="J102" i="1" s="1"/>
  <c r="I23" i="1"/>
  <c r="H23" i="1"/>
  <c r="G23" i="1"/>
  <c r="F23" i="1"/>
  <c r="R22" i="1"/>
  <c r="R17" i="1" s="1"/>
  <c r="R21" i="1"/>
  <c r="R20" i="1"/>
  <c r="R19" i="1"/>
  <c r="R18" i="1"/>
  <c r="Q17" i="1"/>
  <c r="Q102" i="1" s="1"/>
  <c r="P17" i="1"/>
  <c r="O17" i="1"/>
  <c r="N17" i="1"/>
  <c r="N102" i="1" s="1"/>
  <c r="M17" i="1"/>
  <c r="M102" i="1" s="1"/>
  <c r="L17" i="1"/>
  <c r="L102" i="1" s="1"/>
  <c r="K17" i="1"/>
  <c r="K102" i="1" s="1"/>
  <c r="J17" i="1"/>
  <c r="I17" i="1"/>
  <c r="H17" i="1"/>
  <c r="G17" i="1"/>
  <c r="G102" i="1" s="1"/>
  <c r="F17" i="1"/>
  <c r="F102" i="1" s="1"/>
  <c r="Q134" i="1" l="1"/>
  <c r="F134" i="1"/>
  <c r="I134" i="1"/>
  <c r="J134" i="1"/>
  <c r="R102" i="1"/>
  <c r="R134" i="1" s="1"/>
  <c r="K134" i="1"/>
  <c r="L134" i="1"/>
  <c r="M134" i="1"/>
</calcChain>
</file>

<file path=xl/sharedStrings.xml><?xml version="1.0" encoding="utf-8"?>
<sst xmlns="http://schemas.openxmlformats.org/spreadsheetml/2006/main" count="153" uniqueCount="147">
  <si>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</si>
  <si>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</si>
  <si>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</si>
  <si>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</si>
  <si>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</si>
  <si>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</si>
  <si>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</si>
  <si>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</si>
  <si>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</si>
  <si>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</si>
  <si>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</si>
  <si>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</si>
  <si>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</si>
  <si>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</si>
  <si>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</si>
  <si>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</si>
  <si>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</si>
  <si>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</si>
  <si>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</si>
  <si>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</si>
  <si>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</si>
  <si>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</si>
  <si>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</si>
  <si>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</si>
  <si>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</si>
  <si>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</si>
  <si>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</si>
  <si>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</si>
  <si>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</si>
  <si>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</si>
  <si>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</si>
  <si>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</si>
  <si>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</si>
  <si>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</si>
  <si>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</si>
  <si>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</si>
  <si>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</si>
  <si>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</si>
  <si>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</si>
  <si>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</si>
  <si>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</si>
  <si>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</si>
  <si>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</si>
  <si>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</si>
  <si>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</si>
  <si>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</si>
  <si>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</si>
  <si>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</si>
  <si>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</si>
  <si>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</si>
  <si>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</si>
  <si>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</si>
  <si>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</si>
  <si>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</si>
  <si>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</si>
  <si>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</si>
  <si>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</si>
  <si>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</si>
  <si>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</si>
  <si>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</si>
  <si>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</si>
  <si>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</si>
  <si>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</si>
  <si>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</si>
  <si>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</si>
  <si>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</si>
  <si>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</si>
  <si>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</si>
  <si>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</si>
  <si>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</si>
  <si>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</si>
  <si>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</si>
  <si>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</si>
  <si>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</si>
  <si>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</si>
  <si>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</si>
  <si>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</si>
  <si>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</si>
  <si>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</si>
  <si>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</si>
  <si>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</si>
  <si>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</si>
  <si>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</si>
  <si>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</si>
  <si>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</si>
  <si>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</si>
  <si>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</si>
  <si>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</si>
  <si>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</si>
  <si>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</si>
  <si>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</si>
  <si>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</si>
  <si>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</si>
  <si>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</si>
  <si>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</si>
  <si>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</si>
  <si>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</si>
  <si>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</si>
  <si>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</si>
  <si>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</si>
  <si>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</si>
  <si>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</si>
  <si>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</si>
  <si>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</si>
  <si>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</si>
  <si>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</si>
  <si>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</si>
  <si>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</si>
  <si>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</si>
  <si>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</si>
  <si>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</si>
  <si>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</si>
  <si>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</si>
  <si>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</si>
  <si>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</si>
  <si>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</si>
  <si>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</si>
  <si>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</si>
  <si>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</si>
  <si>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</si>
  <si>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</si>
  <si>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</si>
  <si>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</si>
  <si>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</si>
  <si>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</si>
  <si>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</si>
  <si>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</si>
  <si>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</si>
  <si>
    <t>ABRIL</t>
  </si>
  <si>
    <t>MAYO</t>
  </si>
  <si>
    <t>MENOS: REINTEGRO DE NOMINA POR MATERNIDAD, CUENTA 2.1.1.1.01</t>
  </si>
  <si>
    <t>JUNIO</t>
  </si>
  <si>
    <t>JULIO</t>
  </si>
  <si>
    <t>AGOSTO</t>
  </si>
  <si>
    <t>MAS: REINTEGRO POR LIB-1335-1 NULO</t>
  </si>
  <si>
    <t>MAS: REINTEGRO POR LIB-1386-1 NULO</t>
  </si>
  <si>
    <t>SEPTIEMBRE</t>
  </si>
  <si>
    <t>OCTUBRE</t>
  </si>
  <si>
    <t xml:space="preserve">MAS: LIB-1682-1 NULO CUENTA 2.2.5.4.01 </t>
  </si>
  <si>
    <t xml:space="preserve">MAS: LIB-1688-1 NULO CUENTA 2.2.1.7.01 </t>
  </si>
  <si>
    <t>MAS: LIB-1689-1 NULO CUENTA 2.2.1.6.01</t>
  </si>
  <si>
    <t>MAS: LIB-1690-1 NULO CUENTA 2.2.1.6.01</t>
  </si>
  <si>
    <t xml:space="preserve">MAS: LIB-1692-1 NULO CUENTA 2.2.5.4.01 </t>
  </si>
  <si>
    <t xml:space="preserve">MAS: LIB-1706-1 NULO CUENTA 2.2.5.1.01 </t>
  </si>
  <si>
    <t xml:space="preserve">MAS: LIB-1652-1 NULO CUENTA 2.2.5.4.01 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</si>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</sst>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4" fontId="2" fillId="0" borderId="8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 wrapText="1"/>
    </xf>
    <xf numFmtId="4" fontId="0" fillId="0" borderId="0" xfId="0" applyNumberForma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828675</xdr:colOff>
      <xdr:row>11</xdr:row>
      <xdr:rowOff>85725</xdr:rowOff>
    </xdr:from>
    <xdr:ext cx="762066" cy="518205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0" y="218122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295275</xdr:colOff>
      <xdr:row>12</xdr:row>
      <xdr:rowOff>47624</xdr:rowOff>
    </xdr:from>
    <xdr:ext cx="849637" cy="409575"/>
    <xdr:pic>
      <xdr:nvPicPr>
        <xdr:cNvPr id="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3925" y="2333624"/>
          <a:ext cx="849637" cy="409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R142"/>
  <sheetViews>
    <sheetView tabSelected="1" topLeftCell="D87" workbookViewId="0">
      <selection activeCell="M98" sqref="M98"/>
    </sheetView>
  </sheetViews>
  <sheetFormatPr baseColWidth="10" defaultColWidth="9.140625" defaultRowHeight="15" x14ac:dyDescent="0.25"/>
  <cols>
    <col min="5" max="5" width="12.28515625" customWidth="1"/>
    <col min="6" max="6" width="15.5703125" customWidth="1"/>
    <col min="7" max="7" width="13.42578125" customWidth="1"/>
    <col min="8" max="8" width="14.140625" customWidth="1"/>
    <col min="9" max="9" width="16.140625" customWidth="1"/>
    <col min="10" max="10" width="15.5703125" customWidth="1"/>
    <col min="11" max="14" width="11.85546875" customWidth="1"/>
    <col min="15" max="15" width="11.5703125" customWidth="1"/>
    <col min="16" max="16" width="10.85546875" customWidth="1"/>
    <col min="17" max="17" width="10.7109375" customWidth="1"/>
    <col min="18" max="18" width="11.42578125" customWidth="1"/>
  </cols>
  <sheetData>
    <row r="10" spans="1:18" ht="15" customHeight="1" x14ac:dyDescent="0.25"/>
    <row r="11" spans="1:18" ht="15" customHeight="1" x14ac:dyDescent="0.25"/>
    <row r="12" spans="1:18" ht="15" customHeight="1" x14ac:dyDescent="0.25"/>
    <row r="13" spans="1:1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8" ht="15" customHeight="1" x14ac:dyDescent="0.25">
      <c r="A14" s="49" t="s">
        <v>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8" ht="15" customHeight="1" x14ac:dyDescent="0.25">
      <c r="A15" s="50" t="s">
        <v>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</row>
    <row r="16" spans="1:18" ht="15" customHeight="1" x14ac:dyDescent="0.25">
      <c r="A16" s="2" t="s">
        <v>2</v>
      </c>
      <c r="B16" s="3" t="s">
        <v>3</v>
      </c>
      <c r="C16" s="4"/>
      <c r="D16" s="4"/>
      <c r="E16" s="5"/>
      <c r="F16" s="6" t="s">
        <v>4</v>
      </c>
      <c r="G16" s="7" t="s">
        <v>5</v>
      </c>
      <c r="H16" s="8" t="s">
        <v>6</v>
      </c>
      <c r="I16" s="38" t="s">
        <v>128</v>
      </c>
      <c r="J16" s="38" t="s">
        <v>129</v>
      </c>
      <c r="K16" s="38" t="s">
        <v>131</v>
      </c>
      <c r="L16" s="38" t="s">
        <v>132</v>
      </c>
      <c r="M16" s="38" t="s">
        <v>133</v>
      </c>
      <c r="N16" s="38" t="s">
        <v>136</v>
      </c>
      <c r="O16" s="38" t="s">
        <v>137</v>
      </c>
      <c r="P16" s="38" t="s">
        <v>145</v>
      </c>
      <c r="Q16" s="38" t="s">
        <v>146</v>
      </c>
      <c r="R16" s="9" t="s">
        <v>7</v>
      </c>
    </row>
    <row r="17" spans="1:18" x14ac:dyDescent="0.25">
      <c r="A17" s="10" t="s">
        <v>8</v>
      </c>
      <c r="B17" s="11" t="s">
        <v>9</v>
      </c>
      <c r="C17" s="11"/>
      <c r="D17" s="12"/>
      <c r="E17" s="12"/>
      <c r="F17" s="13">
        <f t="shared" ref="F17:M17" si="0">SUM(F18:F22)</f>
        <v>18623980.59</v>
      </c>
      <c r="G17" s="13">
        <f t="shared" si="0"/>
        <v>20094134.43</v>
      </c>
      <c r="H17" s="13">
        <f t="shared" si="0"/>
        <v>20699864.780000001</v>
      </c>
      <c r="I17" s="13">
        <f t="shared" si="0"/>
        <v>21305145.949999999</v>
      </c>
      <c r="J17" s="13">
        <f t="shared" si="0"/>
        <v>35093298.869999997</v>
      </c>
      <c r="K17" s="13">
        <f t="shared" si="0"/>
        <v>19243972.210000001</v>
      </c>
      <c r="L17" s="13">
        <f t="shared" si="0"/>
        <v>20491333.789999999</v>
      </c>
      <c r="M17" s="13">
        <f t="shared" si="0"/>
        <v>24821593.609999999</v>
      </c>
      <c r="N17" s="13">
        <f>SUM(N18:N22)</f>
        <v>18821019.859999999</v>
      </c>
      <c r="O17" s="13">
        <f>SUM(O18:O22)</f>
        <v>35293100.259999998</v>
      </c>
      <c r="P17" s="13">
        <f>SUM(P18:P22)</f>
        <v>39752303.049999997</v>
      </c>
      <c r="Q17" s="13">
        <f>SUM(Q18:Q22)</f>
        <v>36225521.020000003</v>
      </c>
      <c r="R17" s="13">
        <f>+R18+R19+R20+R21+R22</f>
        <v>310465268.41999996</v>
      </c>
    </row>
    <row r="18" spans="1:18" x14ac:dyDescent="0.25">
      <c r="A18" s="14"/>
      <c r="B18" s="15" t="s">
        <v>10</v>
      </c>
      <c r="C18" s="16"/>
      <c r="D18" s="16"/>
      <c r="E18" s="12"/>
      <c r="F18" s="17">
        <v>15498663.82</v>
      </c>
      <c r="G18" s="17">
        <v>17005330.489999998</v>
      </c>
      <c r="H18" s="17">
        <v>17606859.66</v>
      </c>
      <c r="I18" s="17">
        <v>18184491.079999998</v>
      </c>
      <c r="J18" s="17">
        <v>17215245.579999998</v>
      </c>
      <c r="K18" s="17">
        <v>16144830.49</v>
      </c>
      <c r="L18" s="17">
        <v>17362417.469999999</v>
      </c>
      <c r="M18" s="17">
        <v>21693141.989999998</v>
      </c>
      <c r="N18" s="17">
        <v>15670518.539999999</v>
      </c>
      <c r="O18" s="17">
        <v>17098947.16</v>
      </c>
      <c r="P18" s="17">
        <v>36110458.289999999</v>
      </c>
      <c r="Q18" s="17">
        <v>17175613.82</v>
      </c>
      <c r="R18" s="17">
        <f>SUM(F18:Q18)</f>
        <v>226766518.38999996</v>
      </c>
    </row>
    <row r="19" spans="1:18" x14ac:dyDescent="0.25">
      <c r="A19" s="14"/>
      <c r="B19" s="15" t="s">
        <v>11</v>
      </c>
      <c r="C19" s="16"/>
      <c r="D19" s="16"/>
      <c r="E19" s="12"/>
      <c r="F19" s="17">
        <v>740000</v>
      </c>
      <c r="G19" s="17">
        <v>700000</v>
      </c>
      <c r="H19" s="17">
        <v>735000</v>
      </c>
      <c r="I19" s="17">
        <v>735000</v>
      </c>
      <c r="J19" s="17">
        <v>15482441.92</v>
      </c>
      <c r="K19" s="17">
        <v>725000</v>
      </c>
      <c r="L19" s="17">
        <v>740000</v>
      </c>
      <c r="M19" s="17">
        <v>740000</v>
      </c>
      <c r="N19" s="17">
        <v>740000</v>
      </c>
      <c r="O19" s="17">
        <v>15798988.810000001</v>
      </c>
      <c r="P19" s="17">
        <v>1229218.05</v>
      </c>
      <c r="Q19" s="17">
        <v>16637280.49</v>
      </c>
      <c r="R19" s="17">
        <f>SUM(F19:Q19)</f>
        <v>55002929.270000003</v>
      </c>
    </row>
    <row r="20" spans="1:18" x14ac:dyDescent="0.25">
      <c r="A20" s="14"/>
      <c r="B20" s="15" t="s">
        <v>12</v>
      </c>
      <c r="C20" s="18"/>
      <c r="D20" s="18"/>
      <c r="E20" s="12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f>SUM(F20:Q20)</f>
        <v>0</v>
      </c>
    </row>
    <row r="21" spans="1:18" x14ac:dyDescent="0.25">
      <c r="A21" s="14"/>
      <c r="B21" s="15" t="s">
        <v>13</v>
      </c>
      <c r="C21" s="18"/>
      <c r="D21" s="18"/>
      <c r="E21" s="12"/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f>SUM(F21:Q21)</f>
        <v>0</v>
      </c>
    </row>
    <row r="22" spans="1:18" x14ac:dyDescent="0.25">
      <c r="A22" s="14"/>
      <c r="B22" s="43" t="s">
        <v>14</v>
      </c>
      <c r="C22" s="43"/>
      <c r="D22" s="43"/>
      <c r="E22" s="12"/>
      <c r="F22" s="17">
        <v>2385316.77</v>
      </c>
      <c r="G22" s="17">
        <v>2388803.94</v>
      </c>
      <c r="H22" s="17">
        <v>2358005.12</v>
      </c>
      <c r="I22" s="17">
        <v>2385654.87</v>
      </c>
      <c r="J22" s="17">
        <v>2395611.37</v>
      </c>
      <c r="K22" s="17">
        <v>2374141.7200000002</v>
      </c>
      <c r="L22" s="17">
        <v>2388916.3199999998</v>
      </c>
      <c r="M22" s="17">
        <v>2388451.62</v>
      </c>
      <c r="N22" s="17">
        <v>2410501.3199999998</v>
      </c>
      <c r="O22" s="17">
        <v>2395164.29</v>
      </c>
      <c r="P22" s="17">
        <v>2412626.71</v>
      </c>
      <c r="Q22" s="17">
        <v>2412626.71</v>
      </c>
      <c r="R22" s="17">
        <f>SUM(F22:Q22)</f>
        <v>28695820.760000002</v>
      </c>
    </row>
    <row r="23" spans="1:18" x14ac:dyDescent="0.25">
      <c r="A23" s="10" t="s">
        <v>15</v>
      </c>
      <c r="B23" s="19" t="s">
        <v>16</v>
      </c>
      <c r="C23" s="16"/>
      <c r="D23" s="12"/>
      <c r="E23" s="12"/>
      <c r="F23" s="13">
        <f>SUM(F24:F33)</f>
        <v>5552129.5299999993</v>
      </c>
      <c r="G23" s="13">
        <f t="shared" ref="G23:M23" si="1">SUM(G24:G35)</f>
        <v>1747749.42</v>
      </c>
      <c r="H23" s="13">
        <f t="shared" si="1"/>
        <v>3658215.06</v>
      </c>
      <c r="I23" s="13">
        <f t="shared" si="1"/>
        <v>3628142.7399999998</v>
      </c>
      <c r="J23" s="13">
        <f t="shared" si="1"/>
        <v>2227347.54</v>
      </c>
      <c r="K23" s="13">
        <f t="shared" si="1"/>
        <v>4773279.9700000007</v>
      </c>
      <c r="L23" s="13">
        <f t="shared" si="1"/>
        <v>3560473.34</v>
      </c>
      <c r="M23" s="13">
        <f t="shared" si="1"/>
        <v>3175758.3200000003</v>
      </c>
      <c r="N23" s="13">
        <f>SUM(N24:N35)</f>
        <v>5664546.4399999995</v>
      </c>
      <c r="O23" s="13">
        <f>SUM(O24:O35)</f>
        <v>1686749.79</v>
      </c>
      <c r="P23" s="13">
        <f>SUM(P24:P35)</f>
        <v>6476425.9299999997</v>
      </c>
      <c r="Q23" s="13">
        <f>SUM(Q24:Q35)</f>
        <v>7659249.1899999995</v>
      </c>
      <c r="R23" s="13">
        <f>SUM(R24:R35)</f>
        <v>49810067.269999996</v>
      </c>
    </row>
    <row r="24" spans="1:18" x14ac:dyDescent="0.25">
      <c r="A24" s="14"/>
      <c r="B24" s="15" t="s">
        <v>17</v>
      </c>
      <c r="C24" s="16"/>
      <c r="D24" s="16"/>
      <c r="E24" s="12"/>
      <c r="F24" s="17">
        <f>1174780.96+0.05</f>
        <v>1174781.01</v>
      </c>
      <c r="G24" s="17">
        <v>19970.990000000002</v>
      </c>
      <c r="H24" s="17">
        <v>1046309.13</v>
      </c>
      <c r="I24" s="17">
        <v>43359.199999999997</v>
      </c>
      <c r="J24" s="17">
        <v>531923.43000000005</v>
      </c>
      <c r="K24" s="17">
        <v>807832.19</v>
      </c>
      <c r="L24" s="17">
        <v>885012.1</v>
      </c>
      <c r="M24" s="17">
        <v>563383.94999999995</v>
      </c>
      <c r="N24" s="17">
        <v>638820.96</v>
      </c>
      <c r="O24" s="17">
        <v>0</v>
      </c>
      <c r="P24" s="17">
        <v>1730263.01</v>
      </c>
      <c r="Q24" s="17">
        <v>942678.71</v>
      </c>
      <c r="R24" s="17">
        <f>SUM(F24:Q24)</f>
        <v>8384334.6799999997</v>
      </c>
    </row>
    <row r="25" spans="1:18" x14ac:dyDescent="0.25">
      <c r="A25" s="20"/>
      <c r="B25" s="21" t="s">
        <v>18</v>
      </c>
      <c r="C25" s="43"/>
      <c r="D25" s="43"/>
      <c r="E25" s="12"/>
      <c r="F25" s="17">
        <v>177000</v>
      </c>
      <c r="G25" s="17">
        <v>177000</v>
      </c>
      <c r="H25" s="17">
        <v>230100</v>
      </c>
      <c r="I25" s="17">
        <v>194700</v>
      </c>
      <c r="J25" s="17">
        <v>17700</v>
      </c>
      <c r="K25" s="17">
        <v>194700</v>
      </c>
      <c r="L25" s="17">
        <v>194700</v>
      </c>
      <c r="M25" s="17">
        <v>194700</v>
      </c>
      <c r="N25" s="17">
        <v>371700</v>
      </c>
      <c r="O25" s="17">
        <v>17700</v>
      </c>
      <c r="P25" s="17">
        <v>194700</v>
      </c>
      <c r="Q25" s="17">
        <v>194700</v>
      </c>
      <c r="R25" s="17">
        <f t="shared" ref="R25:R35" si="2">SUM(F25:Q25)</f>
        <v>2159400</v>
      </c>
    </row>
    <row r="26" spans="1:18" x14ac:dyDescent="0.25">
      <c r="A26" s="14"/>
      <c r="B26" s="15" t="s">
        <v>19</v>
      </c>
      <c r="C26" s="16"/>
      <c r="D26" s="16"/>
      <c r="E26" s="12"/>
      <c r="F26" s="17">
        <v>0</v>
      </c>
      <c r="G26" s="17">
        <v>190315</v>
      </c>
      <c r="H26" s="17">
        <v>0</v>
      </c>
      <c r="I26" s="17">
        <v>246555</v>
      </c>
      <c r="J26" s="17">
        <v>45650</v>
      </c>
      <c r="K26" s="17">
        <v>434460</v>
      </c>
      <c r="L26" s="17">
        <v>0</v>
      </c>
      <c r="M26" s="17">
        <v>204942.5</v>
      </c>
      <c r="N26" s="17">
        <v>346150</v>
      </c>
      <c r="O26" s="17">
        <v>97400</v>
      </c>
      <c r="P26" s="17">
        <v>171020.04</v>
      </c>
      <c r="Q26" s="17">
        <v>363460.5</v>
      </c>
      <c r="R26" s="17">
        <f t="shared" si="2"/>
        <v>2099953.04</v>
      </c>
    </row>
    <row r="27" spans="1:18" x14ac:dyDescent="0.25">
      <c r="A27" s="14"/>
      <c r="B27" s="43" t="s">
        <v>20</v>
      </c>
      <c r="C27" s="43"/>
      <c r="D27" s="43"/>
      <c r="E27" s="12"/>
      <c r="F27" s="17">
        <v>0</v>
      </c>
      <c r="G27" s="17">
        <v>0</v>
      </c>
      <c r="H27" s="17">
        <v>50000</v>
      </c>
      <c r="I27" s="17">
        <v>0</v>
      </c>
      <c r="J27" s="17">
        <v>0</v>
      </c>
      <c r="K27" s="17">
        <v>100000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f t="shared" si="2"/>
        <v>150000</v>
      </c>
    </row>
    <row r="28" spans="1:18" x14ac:dyDescent="0.25">
      <c r="A28" s="14"/>
      <c r="B28" s="15" t="s">
        <v>21</v>
      </c>
      <c r="C28" s="16"/>
      <c r="D28" s="16"/>
      <c r="E28" s="22"/>
      <c r="F28" s="17">
        <v>1120643.4099999999</v>
      </c>
      <c r="G28" s="17">
        <v>727643.43</v>
      </c>
      <c r="H28" s="17">
        <v>898861.43</v>
      </c>
      <c r="I28" s="17">
        <v>1975184.47</v>
      </c>
      <c r="J28" s="17">
        <v>1256674.1100000001</v>
      </c>
      <c r="K28" s="17">
        <v>1418192.51</v>
      </c>
      <c r="L28" s="17">
        <v>1253198.8999999999</v>
      </c>
      <c r="M28" s="17">
        <v>1460806.42</v>
      </c>
      <c r="N28" s="17">
        <v>2199197.73</v>
      </c>
      <c r="O28" s="17">
        <v>908867.79</v>
      </c>
      <c r="P28" s="17">
        <v>2709751.58</v>
      </c>
      <c r="Q28" s="17">
        <v>2221159.38</v>
      </c>
      <c r="R28" s="17">
        <f t="shared" si="2"/>
        <v>18150181.16</v>
      </c>
    </row>
    <row r="29" spans="1:18" x14ac:dyDescent="0.25">
      <c r="A29" s="14"/>
      <c r="B29" s="15" t="s">
        <v>22</v>
      </c>
      <c r="C29" s="16"/>
      <c r="D29" s="16"/>
      <c r="E29" s="12"/>
      <c r="F29" s="17">
        <v>2526165.11</v>
      </c>
      <c r="G29" s="17">
        <v>0</v>
      </c>
      <c r="H29" s="17">
        <v>209323</v>
      </c>
      <c r="I29" s="17">
        <v>118940</v>
      </c>
      <c r="J29" s="17">
        <v>103910</v>
      </c>
      <c r="K29" s="17">
        <v>103910</v>
      </c>
      <c r="L29" s="17">
        <v>102731</v>
      </c>
      <c r="M29" s="17">
        <v>77681</v>
      </c>
      <c r="N29" s="17">
        <v>0</v>
      </c>
      <c r="O29" s="17">
        <v>161040</v>
      </c>
      <c r="P29" s="17">
        <v>77558</v>
      </c>
      <c r="Q29" s="17">
        <v>900256.72</v>
      </c>
      <c r="R29" s="17">
        <f t="shared" si="2"/>
        <v>4381514.83</v>
      </c>
    </row>
    <row r="30" spans="1:18" x14ac:dyDescent="0.25">
      <c r="A30" s="14"/>
      <c r="B30" s="15" t="s">
        <v>23</v>
      </c>
      <c r="C30" s="16"/>
      <c r="D30" s="16"/>
      <c r="E30" s="12"/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f t="shared" si="2"/>
        <v>0</v>
      </c>
    </row>
    <row r="31" spans="1:18" x14ac:dyDescent="0.25">
      <c r="A31" s="14"/>
      <c r="B31" s="21" t="s">
        <v>24</v>
      </c>
      <c r="C31" s="16"/>
      <c r="D31" s="16"/>
      <c r="E31" s="12"/>
      <c r="F31" s="17">
        <v>249830</v>
      </c>
      <c r="G31" s="17">
        <v>398000</v>
      </c>
      <c r="H31" s="17">
        <v>249970</v>
      </c>
      <c r="I31" s="17">
        <v>249950</v>
      </c>
      <c r="J31" s="17">
        <v>250250</v>
      </c>
      <c r="K31" s="17">
        <v>251104</v>
      </c>
      <c r="L31" s="17">
        <v>256555.6</v>
      </c>
      <c r="M31" s="17">
        <v>238242</v>
      </c>
      <c r="N31" s="17">
        <v>250471.99</v>
      </c>
      <c r="O31" s="17">
        <v>250042</v>
      </c>
      <c r="P31" s="17">
        <v>153500.42000000001</v>
      </c>
      <c r="Q31" s="17">
        <v>343145.18</v>
      </c>
      <c r="R31" s="17">
        <f t="shared" si="2"/>
        <v>3141061.19</v>
      </c>
    </row>
    <row r="32" spans="1:18" x14ac:dyDescent="0.25">
      <c r="A32" s="14"/>
      <c r="B32" s="43" t="s">
        <v>25</v>
      </c>
      <c r="C32" s="43"/>
      <c r="D32" s="43"/>
      <c r="E32" s="43"/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f t="shared" si="2"/>
        <v>0</v>
      </c>
    </row>
    <row r="33" spans="1:18" x14ac:dyDescent="0.25">
      <c r="A33" s="14"/>
      <c r="B33" s="21" t="s">
        <v>26</v>
      </c>
      <c r="C33" s="43"/>
      <c r="D33" s="43"/>
      <c r="E33" s="43"/>
      <c r="F33" s="17">
        <v>303710</v>
      </c>
      <c r="G33" s="17">
        <v>0</v>
      </c>
      <c r="H33" s="17">
        <v>274000</v>
      </c>
      <c r="I33" s="17">
        <v>124000</v>
      </c>
      <c r="J33" s="17">
        <v>21240</v>
      </c>
      <c r="K33" s="17">
        <v>452400</v>
      </c>
      <c r="L33" s="17">
        <v>576250.74</v>
      </c>
      <c r="M33" s="17">
        <v>436002.45</v>
      </c>
      <c r="N33" s="17">
        <v>1039940</v>
      </c>
      <c r="O33" s="17">
        <v>251700</v>
      </c>
      <c r="P33" s="17">
        <v>1030500</v>
      </c>
      <c r="Q33" s="17">
        <v>1278827.95</v>
      </c>
      <c r="R33" s="17">
        <f t="shared" si="2"/>
        <v>5788571.1399999997</v>
      </c>
    </row>
    <row r="34" spans="1:18" x14ac:dyDescent="0.25">
      <c r="A34" s="14"/>
      <c r="B34" s="21" t="s">
        <v>27</v>
      </c>
      <c r="C34" s="43"/>
      <c r="D34" s="43"/>
      <c r="E34" s="12"/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f t="shared" si="2"/>
        <v>0</v>
      </c>
    </row>
    <row r="35" spans="1:18" x14ac:dyDescent="0.25">
      <c r="A35" s="14"/>
      <c r="B35" s="43" t="s">
        <v>28</v>
      </c>
      <c r="C35" s="43"/>
      <c r="D35" s="43"/>
      <c r="E35" s="12"/>
      <c r="F35" s="17">
        <v>0</v>
      </c>
      <c r="G35" s="17">
        <v>234820</v>
      </c>
      <c r="H35" s="17">
        <v>699651.5</v>
      </c>
      <c r="I35" s="17">
        <v>675454.07</v>
      </c>
      <c r="J35" s="17">
        <v>0</v>
      </c>
      <c r="K35" s="17">
        <v>1010681.27</v>
      </c>
      <c r="L35" s="17">
        <v>292025</v>
      </c>
      <c r="M35" s="17">
        <v>0</v>
      </c>
      <c r="N35" s="17">
        <v>818265.76</v>
      </c>
      <c r="O35" s="17">
        <v>0</v>
      </c>
      <c r="P35" s="17">
        <v>409132.88</v>
      </c>
      <c r="Q35" s="17">
        <v>1415020.75</v>
      </c>
      <c r="R35" s="17">
        <f t="shared" si="2"/>
        <v>5555051.2299999995</v>
      </c>
    </row>
    <row r="36" spans="1:18" x14ac:dyDescent="0.25">
      <c r="A36" s="10" t="s">
        <v>29</v>
      </c>
      <c r="B36" s="19" t="s">
        <v>30</v>
      </c>
      <c r="C36" s="16"/>
      <c r="D36" s="12"/>
      <c r="E36" s="12"/>
      <c r="F36" s="13">
        <f>+F39+F37+F38+F40+F41+F42+F43</f>
        <v>1895053.54</v>
      </c>
      <c r="G36" s="13">
        <f>+G39+G37+G38+G40+G41+G42+G43+G46</f>
        <v>1509152.9300000002</v>
      </c>
      <c r="H36" s="13">
        <f>+H39+H37+H38+H40+H41+H42+H43+H46</f>
        <v>191904.38</v>
      </c>
      <c r="I36" s="13">
        <f t="shared" ref="I36:M36" si="3">SUM(I37:I46)</f>
        <v>2717212.2</v>
      </c>
      <c r="J36" s="13">
        <f t="shared" si="3"/>
        <v>6823929.9800000004</v>
      </c>
      <c r="K36" s="13">
        <f t="shared" si="3"/>
        <v>843875.46</v>
      </c>
      <c r="L36" s="13">
        <f t="shared" si="3"/>
        <v>2547508.36</v>
      </c>
      <c r="M36" s="13">
        <f t="shared" si="3"/>
        <v>4326560.0599999996</v>
      </c>
      <c r="N36" s="13">
        <f>SUM(N37:N46)</f>
        <v>5982776.3900000006</v>
      </c>
      <c r="O36" s="13">
        <f>SUM(O37:O46)</f>
        <v>1243700</v>
      </c>
      <c r="P36" s="13">
        <f>SUM(P37:P46)</f>
        <v>1579203.42</v>
      </c>
      <c r="Q36" s="13">
        <f>SUM(Q37:Q46)</f>
        <v>18633087.359999999</v>
      </c>
      <c r="R36" s="13">
        <f>SUM(R37:R46)</f>
        <v>48293964.079999998</v>
      </c>
    </row>
    <row r="37" spans="1:18" x14ac:dyDescent="0.25">
      <c r="A37" s="14"/>
      <c r="B37" s="43" t="s">
        <v>31</v>
      </c>
      <c r="C37" s="43"/>
      <c r="D37" s="43"/>
      <c r="E37" s="12"/>
      <c r="F37" s="17">
        <v>132297.19</v>
      </c>
      <c r="G37" s="17">
        <v>159401.37</v>
      </c>
      <c r="H37" s="17">
        <v>150924.28</v>
      </c>
      <c r="I37" s="17">
        <v>181569.2</v>
      </c>
      <c r="J37" s="17">
        <v>118318.14</v>
      </c>
      <c r="K37" s="17">
        <v>221075.46</v>
      </c>
      <c r="L37" s="17">
        <v>659508.36</v>
      </c>
      <c r="M37" s="17">
        <v>1360000</v>
      </c>
      <c r="N37" s="17">
        <v>392000</v>
      </c>
      <c r="O37" s="17">
        <v>0</v>
      </c>
      <c r="P37" s="17">
        <v>979803.42</v>
      </c>
      <c r="Q37" s="17">
        <v>9754132.5199999996</v>
      </c>
      <c r="R37" s="17">
        <f>SUM(F37:Q37)</f>
        <v>14109029.939999999</v>
      </c>
    </row>
    <row r="38" spans="1:18" x14ac:dyDescent="0.25">
      <c r="A38" s="14"/>
      <c r="B38" s="15" t="s">
        <v>32</v>
      </c>
      <c r="C38" s="16"/>
      <c r="D38" s="16"/>
      <c r="E38" s="12"/>
      <c r="F38" s="17">
        <v>151545.63</v>
      </c>
      <c r="G38" s="17">
        <v>0</v>
      </c>
      <c r="H38" s="17">
        <v>0</v>
      </c>
      <c r="I38" s="17">
        <v>139605.79999999999</v>
      </c>
      <c r="J38" s="17">
        <v>236401.2</v>
      </c>
      <c r="K38" s="17">
        <v>0</v>
      </c>
      <c r="L38" s="17">
        <v>0</v>
      </c>
      <c r="M38" s="17">
        <v>0</v>
      </c>
      <c r="N38" s="17">
        <v>1947</v>
      </c>
      <c r="O38" s="17">
        <v>0</v>
      </c>
      <c r="P38" s="17">
        <v>0</v>
      </c>
      <c r="Q38" s="17">
        <v>806029.68</v>
      </c>
      <c r="R38" s="17">
        <f t="shared" ref="R38:R46" si="4">SUM(F38:Q38)</f>
        <v>1335529.31</v>
      </c>
    </row>
    <row r="39" spans="1:18" x14ac:dyDescent="0.25">
      <c r="A39" s="14"/>
      <c r="B39" s="43" t="s">
        <v>33</v>
      </c>
      <c r="C39" s="43"/>
      <c r="D39" s="43"/>
      <c r="E39" s="12"/>
      <c r="F39" s="17">
        <v>0</v>
      </c>
      <c r="G39" s="17">
        <v>0</v>
      </c>
      <c r="H39" s="17">
        <v>0</v>
      </c>
      <c r="I39" s="17">
        <v>0</v>
      </c>
      <c r="J39" s="17">
        <v>1888</v>
      </c>
      <c r="K39" s="17">
        <v>0</v>
      </c>
      <c r="L39" s="17">
        <v>0</v>
      </c>
      <c r="M39" s="17">
        <v>0</v>
      </c>
      <c r="N39" s="17">
        <v>284675</v>
      </c>
      <c r="O39" s="17">
        <v>0</v>
      </c>
      <c r="P39" s="17">
        <v>0</v>
      </c>
      <c r="Q39" s="17">
        <v>0</v>
      </c>
      <c r="R39" s="17">
        <f t="shared" si="4"/>
        <v>286563</v>
      </c>
    </row>
    <row r="40" spans="1:18" x14ac:dyDescent="0.25">
      <c r="A40" s="14"/>
      <c r="B40" s="43" t="s">
        <v>34</v>
      </c>
      <c r="C40" s="43"/>
      <c r="D40" s="43"/>
      <c r="E40" s="12"/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29119.99</v>
      </c>
      <c r="R40" s="17">
        <f t="shared" si="4"/>
        <v>29119.99</v>
      </c>
    </row>
    <row r="41" spans="1:18" x14ac:dyDescent="0.25">
      <c r="A41" s="14"/>
      <c r="B41" s="43" t="s">
        <v>35</v>
      </c>
      <c r="C41" s="43"/>
      <c r="D41" s="43"/>
      <c r="E41" s="12"/>
      <c r="F41" s="17">
        <v>0</v>
      </c>
      <c r="G41" s="17">
        <v>0</v>
      </c>
      <c r="H41" s="17">
        <v>0</v>
      </c>
      <c r="I41" s="17">
        <v>0</v>
      </c>
      <c r="J41" s="17">
        <v>132031.38</v>
      </c>
      <c r="K41" s="17">
        <v>0</v>
      </c>
      <c r="L41" s="17">
        <v>0</v>
      </c>
      <c r="M41" s="17">
        <v>261110.97</v>
      </c>
      <c r="N41" s="17">
        <v>1947</v>
      </c>
      <c r="O41" s="17">
        <v>0</v>
      </c>
      <c r="P41" s="17">
        <v>0</v>
      </c>
      <c r="Q41" s="17">
        <v>70481.399999999994</v>
      </c>
      <c r="R41" s="17">
        <f t="shared" si="4"/>
        <v>465570.75</v>
      </c>
    </row>
    <row r="42" spans="1:18" x14ac:dyDescent="0.25">
      <c r="A42" s="14"/>
      <c r="B42" s="43" t="s">
        <v>36</v>
      </c>
      <c r="C42" s="43"/>
      <c r="D42" s="43"/>
      <c r="E42" s="12"/>
      <c r="F42" s="17">
        <v>0</v>
      </c>
      <c r="G42" s="17">
        <v>0</v>
      </c>
      <c r="H42" s="17">
        <v>0</v>
      </c>
      <c r="I42" s="17">
        <v>0</v>
      </c>
      <c r="J42" s="17">
        <v>1899919.22</v>
      </c>
      <c r="K42" s="17">
        <v>0</v>
      </c>
      <c r="L42" s="17">
        <v>0</v>
      </c>
      <c r="M42" s="17">
        <v>1360462.5</v>
      </c>
      <c r="N42" s="17">
        <v>245476.45</v>
      </c>
      <c r="O42" s="17">
        <v>0</v>
      </c>
      <c r="P42" s="17">
        <v>0</v>
      </c>
      <c r="Q42" s="17">
        <v>2452443.42</v>
      </c>
      <c r="R42" s="17">
        <f t="shared" si="4"/>
        <v>5958301.5899999999</v>
      </c>
    </row>
    <row r="43" spans="1:18" x14ac:dyDescent="0.25">
      <c r="A43" s="14"/>
      <c r="B43" s="21" t="s">
        <v>37</v>
      </c>
      <c r="C43" s="43"/>
      <c r="D43" s="43"/>
      <c r="E43" s="12"/>
      <c r="F43" s="17">
        <v>1611210.72</v>
      </c>
      <c r="G43" s="17">
        <v>1324027.56</v>
      </c>
      <c r="H43" s="17">
        <v>40980.1</v>
      </c>
      <c r="I43" s="17">
        <v>1255400</v>
      </c>
      <c r="J43" s="17">
        <v>3006443.62</v>
      </c>
      <c r="K43" s="17">
        <v>622800</v>
      </c>
      <c r="L43" s="17">
        <v>1888000</v>
      </c>
      <c r="M43" s="17">
        <v>325590.95</v>
      </c>
      <c r="N43" s="17">
        <v>2923787.45</v>
      </c>
      <c r="O43" s="17">
        <v>1243700</v>
      </c>
      <c r="P43" s="17">
        <v>599400</v>
      </c>
      <c r="Q43" s="17">
        <v>3114831.1</v>
      </c>
      <c r="R43" s="17">
        <f t="shared" si="4"/>
        <v>17956171.5</v>
      </c>
    </row>
    <row r="44" spans="1:18" x14ac:dyDescent="0.25">
      <c r="A44" s="14"/>
      <c r="B44" s="23" t="s">
        <v>38</v>
      </c>
      <c r="C44" s="43"/>
      <c r="D44" s="43"/>
      <c r="E44" s="23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f t="shared" si="4"/>
        <v>0</v>
      </c>
    </row>
    <row r="45" spans="1:18" x14ac:dyDescent="0.25">
      <c r="A45" s="14"/>
      <c r="B45" s="23" t="s">
        <v>39</v>
      </c>
      <c r="C45" s="43"/>
      <c r="D45" s="43"/>
      <c r="E45" s="23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f t="shared" si="4"/>
        <v>0</v>
      </c>
    </row>
    <row r="46" spans="1:18" x14ac:dyDescent="0.25">
      <c r="A46" s="14"/>
      <c r="B46" s="43" t="s">
        <v>40</v>
      </c>
      <c r="C46" s="43"/>
      <c r="D46" s="43"/>
      <c r="E46" s="12"/>
      <c r="F46" s="17">
        <v>0</v>
      </c>
      <c r="G46" s="17">
        <v>25724</v>
      </c>
      <c r="H46" s="17">
        <v>0</v>
      </c>
      <c r="I46" s="17">
        <v>1140637.2</v>
      </c>
      <c r="J46" s="17">
        <v>1428928.42</v>
      </c>
      <c r="K46" s="17">
        <v>0</v>
      </c>
      <c r="L46" s="17">
        <v>0</v>
      </c>
      <c r="M46" s="17">
        <v>1019395.64</v>
      </c>
      <c r="N46" s="17">
        <v>2132943.4900000002</v>
      </c>
      <c r="O46" s="17">
        <v>0</v>
      </c>
      <c r="P46" s="17">
        <v>0</v>
      </c>
      <c r="Q46" s="17">
        <v>2406049.25</v>
      </c>
      <c r="R46" s="17">
        <f t="shared" si="4"/>
        <v>8153678</v>
      </c>
    </row>
    <row r="47" spans="1:18" x14ac:dyDescent="0.25">
      <c r="A47" s="10" t="s">
        <v>41</v>
      </c>
      <c r="B47" s="19" t="s">
        <v>42</v>
      </c>
      <c r="C47" s="16"/>
      <c r="D47" s="12"/>
      <c r="E47" s="12"/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</row>
    <row r="48" spans="1:18" x14ac:dyDescent="0.25">
      <c r="A48" s="14"/>
      <c r="B48" s="51" t="s">
        <v>43</v>
      </c>
      <c r="C48" s="51"/>
      <c r="D48" s="51"/>
      <c r="E48" s="51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f>SUM(F48:M48)</f>
        <v>0</v>
      </c>
    </row>
    <row r="49" spans="1:18" x14ac:dyDescent="0.25">
      <c r="A49" s="14"/>
      <c r="B49" s="21" t="s">
        <v>44</v>
      </c>
      <c r="C49" s="43"/>
      <c r="D49" s="43"/>
      <c r="E49" s="43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f>SUM(F49:M49)</f>
        <v>0</v>
      </c>
    </row>
    <row r="50" spans="1:18" x14ac:dyDescent="0.25">
      <c r="A50" s="14"/>
      <c r="B50" s="21" t="s">
        <v>45</v>
      </c>
      <c r="C50" s="43"/>
      <c r="D50" s="43"/>
      <c r="E50" s="12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f t="shared" ref="R50:R59" si="5">SUM(F50:F50)</f>
        <v>0</v>
      </c>
    </row>
    <row r="51" spans="1:18" x14ac:dyDescent="0.25">
      <c r="A51" s="14"/>
      <c r="B51" s="21" t="s">
        <v>46</v>
      </c>
      <c r="C51" s="43"/>
      <c r="D51" s="43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f t="shared" si="5"/>
        <v>0</v>
      </c>
    </row>
    <row r="52" spans="1:18" x14ac:dyDescent="0.25">
      <c r="A52" s="14"/>
      <c r="B52" s="21" t="s">
        <v>47</v>
      </c>
      <c r="C52" s="43"/>
      <c r="D52" s="43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f t="shared" si="5"/>
        <v>0</v>
      </c>
    </row>
    <row r="53" spans="1:18" x14ac:dyDescent="0.25">
      <c r="A53" s="14"/>
      <c r="B53" s="21" t="s">
        <v>48</v>
      </c>
      <c r="C53" s="43"/>
      <c r="D53" s="43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f t="shared" si="5"/>
        <v>0</v>
      </c>
    </row>
    <row r="54" spans="1:18" x14ac:dyDescent="0.25">
      <c r="A54" s="14"/>
      <c r="B54" s="21" t="s">
        <v>49</v>
      </c>
      <c r="C54" s="43"/>
      <c r="D54" s="43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f t="shared" si="5"/>
        <v>0</v>
      </c>
    </row>
    <row r="55" spans="1:18" x14ac:dyDescent="0.25">
      <c r="A55" s="14"/>
      <c r="B55" s="21" t="s">
        <v>50</v>
      </c>
      <c r="C55" s="43"/>
      <c r="D55" s="43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f t="shared" si="5"/>
        <v>0</v>
      </c>
    </row>
    <row r="56" spans="1:18" x14ac:dyDescent="0.25">
      <c r="A56" s="14"/>
      <c r="B56" s="21" t="s">
        <v>49</v>
      </c>
      <c r="C56" s="43"/>
      <c r="D56" s="43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f t="shared" si="5"/>
        <v>0</v>
      </c>
    </row>
    <row r="57" spans="1:18" x14ac:dyDescent="0.25">
      <c r="A57" s="24"/>
      <c r="B57" s="12" t="s">
        <v>51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f t="shared" si="5"/>
        <v>0</v>
      </c>
    </row>
    <row r="58" spans="1:18" x14ac:dyDescent="0.25">
      <c r="A58" s="24"/>
      <c r="B58" s="12" t="s">
        <v>52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f t="shared" si="5"/>
        <v>0</v>
      </c>
    </row>
    <row r="59" spans="1:18" x14ac:dyDescent="0.25">
      <c r="A59" s="24"/>
      <c r="B59" s="12" t="s">
        <v>53</v>
      </c>
      <c r="C59" s="12"/>
      <c r="D59" s="12"/>
      <c r="E59" s="12"/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f t="shared" si="5"/>
        <v>0</v>
      </c>
    </row>
    <row r="60" spans="1:18" x14ac:dyDescent="0.25">
      <c r="A60" s="25" t="s">
        <v>54</v>
      </c>
      <c r="B60" s="22" t="s">
        <v>55</v>
      </c>
      <c r="C60" s="12"/>
      <c r="D60" s="12"/>
      <c r="E60" s="12"/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</row>
    <row r="61" spans="1:18" x14ac:dyDescent="0.25">
      <c r="A61" s="24"/>
      <c r="B61" s="12" t="s">
        <v>56</v>
      </c>
      <c r="C61" s="12"/>
      <c r="D61" s="12"/>
      <c r="E61" s="12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f t="shared" ref="R61:R72" si="6">SUM(F61:F61)</f>
        <v>0</v>
      </c>
    </row>
    <row r="62" spans="1:18" x14ac:dyDescent="0.25">
      <c r="A62" s="24"/>
      <c r="B62" s="12" t="s">
        <v>57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f t="shared" si="6"/>
        <v>0</v>
      </c>
    </row>
    <row r="63" spans="1:18" x14ac:dyDescent="0.25">
      <c r="A63" s="24"/>
      <c r="B63" s="12" t="s">
        <v>45</v>
      </c>
      <c r="C63" s="12"/>
      <c r="D63" s="12"/>
      <c r="E63" s="12"/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f t="shared" si="6"/>
        <v>0</v>
      </c>
    </row>
    <row r="64" spans="1:18" x14ac:dyDescent="0.25">
      <c r="A64" s="24"/>
      <c r="B64" s="12" t="s">
        <v>58</v>
      </c>
      <c r="C64" s="12"/>
      <c r="D64" s="12"/>
      <c r="E64" s="12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f t="shared" si="6"/>
        <v>0</v>
      </c>
    </row>
    <row r="65" spans="1:18" x14ac:dyDescent="0.25">
      <c r="A65" s="24"/>
      <c r="B65" s="12" t="s">
        <v>47</v>
      </c>
      <c r="C65" s="12"/>
      <c r="D65" s="12"/>
      <c r="E65" s="12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f t="shared" si="6"/>
        <v>0</v>
      </c>
    </row>
    <row r="66" spans="1:18" x14ac:dyDescent="0.25">
      <c r="A66" s="25"/>
      <c r="B66" s="12" t="s">
        <v>59</v>
      </c>
      <c r="C66" s="12"/>
      <c r="D66" s="12"/>
      <c r="E66" s="12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f t="shared" si="6"/>
        <v>0</v>
      </c>
    </row>
    <row r="67" spans="1:18" x14ac:dyDescent="0.25">
      <c r="A67" s="24"/>
      <c r="B67" s="21" t="s">
        <v>49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f t="shared" si="6"/>
        <v>0</v>
      </c>
    </row>
    <row r="68" spans="1:18" x14ac:dyDescent="0.25">
      <c r="A68" s="14"/>
      <c r="B68" s="21" t="s">
        <v>60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f t="shared" si="6"/>
        <v>0</v>
      </c>
    </row>
    <row r="69" spans="1:18" x14ac:dyDescent="0.25">
      <c r="A69" s="14"/>
      <c r="B69" s="21" t="s">
        <v>49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f t="shared" si="6"/>
        <v>0</v>
      </c>
    </row>
    <row r="70" spans="1:18" x14ac:dyDescent="0.25">
      <c r="A70" s="14"/>
      <c r="B70" s="21" t="s">
        <v>61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f t="shared" si="6"/>
        <v>0</v>
      </c>
    </row>
    <row r="71" spans="1:18" x14ac:dyDescent="0.25">
      <c r="A71" s="14"/>
      <c r="B71" s="21" t="s">
        <v>62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f t="shared" si="6"/>
        <v>0</v>
      </c>
    </row>
    <row r="72" spans="1:18" x14ac:dyDescent="0.25">
      <c r="A72" s="14"/>
      <c r="B72" s="21" t="s">
        <v>53</v>
      </c>
      <c r="C72" s="21"/>
      <c r="D72" s="21"/>
      <c r="E72" s="21"/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f t="shared" si="6"/>
        <v>0</v>
      </c>
    </row>
    <row r="73" spans="1:18" x14ac:dyDescent="0.25">
      <c r="A73" s="26" t="s">
        <v>63</v>
      </c>
      <c r="B73" s="27" t="s">
        <v>64</v>
      </c>
      <c r="C73" s="21"/>
      <c r="D73" s="21"/>
      <c r="E73" s="21"/>
      <c r="F73" s="13">
        <v>0</v>
      </c>
      <c r="G73" s="13">
        <v>0</v>
      </c>
      <c r="H73" s="13">
        <v>0</v>
      </c>
      <c r="I73" s="13">
        <f>SUM(I74:I80)</f>
        <v>1159744.8999999999</v>
      </c>
      <c r="J73" s="13">
        <f t="shared" ref="J73:Q73" si="7">SUM(J74:J82)</f>
        <v>1815040.8499999999</v>
      </c>
      <c r="K73" s="13">
        <f t="shared" si="7"/>
        <v>0</v>
      </c>
      <c r="L73" s="13">
        <f t="shared" si="7"/>
        <v>0</v>
      </c>
      <c r="M73" s="13">
        <f t="shared" si="7"/>
        <v>20617.2</v>
      </c>
      <c r="N73" s="13">
        <f t="shared" si="7"/>
        <v>1215368.69</v>
      </c>
      <c r="O73" s="13">
        <f t="shared" si="7"/>
        <v>0</v>
      </c>
      <c r="P73" s="13">
        <f t="shared" si="7"/>
        <v>0</v>
      </c>
      <c r="Q73" s="13">
        <f t="shared" si="7"/>
        <v>3970021.9400000004</v>
      </c>
      <c r="R73" s="13">
        <f>SUM(R74:R83)</f>
        <v>8180793.5800000001</v>
      </c>
    </row>
    <row r="74" spans="1:18" x14ac:dyDescent="0.25">
      <c r="A74" s="14"/>
      <c r="B74" s="21" t="s">
        <v>65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21210.5</v>
      </c>
      <c r="J74" s="17">
        <v>875847.31</v>
      </c>
      <c r="K74" s="17">
        <v>0</v>
      </c>
      <c r="L74" s="17">
        <v>0</v>
      </c>
      <c r="M74" s="17">
        <v>0</v>
      </c>
      <c r="N74" s="17">
        <v>726331.2</v>
      </c>
      <c r="O74" s="17">
        <v>0</v>
      </c>
      <c r="P74" s="17">
        <v>0</v>
      </c>
      <c r="Q74" s="17">
        <v>1014568.17</v>
      </c>
      <c r="R74" s="17">
        <f>SUM(F74:Q74)</f>
        <v>2637957.1800000002</v>
      </c>
    </row>
    <row r="75" spans="1:18" x14ac:dyDescent="0.25">
      <c r="A75" s="14"/>
      <c r="B75" s="21" t="s">
        <v>66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0</v>
      </c>
      <c r="J75" s="17">
        <v>331824.11</v>
      </c>
      <c r="K75" s="17">
        <v>0</v>
      </c>
      <c r="L75" s="17">
        <v>0</v>
      </c>
      <c r="M75" s="17">
        <v>0</v>
      </c>
      <c r="N75" s="17">
        <v>208311.18</v>
      </c>
      <c r="O75" s="17">
        <v>0</v>
      </c>
      <c r="P75" s="17">
        <v>0</v>
      </c>
      <c r="Q75" s="17">
        <v>252782.01</v>
      </c>
      <c r="R75" s="17">
        <f t="shared" ref="R75:R84" si="8">SUM(F75:Q75)</f>
        <v>792917.3</v>
      </c>
    </row>
    <row r="76" spans="1:18" x14ac:dyDescent="0.25">
      <c r="A76" s="14"/>
      <c r="B76" s="21" t="s">
        <v>67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69734.399999999994</v>
      </c>
      <c r="J76" s="17">
        <v>3398.4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9785</v>
      </c>
      <c r="R76" s="17">
        <f>SUM(F76:Q76)</f>
        <v>82917.799999999988</v>
      </c>
    </row>
    <row r="77" spans="1:18" x14ac:dyDescent="0.25">
      <c r="A77" s="14"/>
      <c r="B77" s="21" t="s">
        <v>68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0</v>
      </c>
      <c r="J77" s="17">
        <v>27576.6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f t="shared" si="8"/>
        <v>27576.6</v>
      </c>
    </row>
    <row r="78" spans="1:18" x14ac:dyDescent="0.25">
      <c r="A78" s="14"/>
      <c r="B78" s="21" t="s">
        <v>69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f t="shared" si="8"/>
        <v>0</v>
      </c>
    </row>
    <row r="79" spans="1:18" x14ac:dyDescent="0.25">
      <c r="A79" s="14"/>
      <c r="B79" s="21" t="s">
        <v>70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1068800</v>
      </c>
      <c r="J79" s="17">
        <v>497380.02</v>
      </c>
      <c r="K79" s="17">
        <v>0</v>
      </c>
      <c r="L79" s="17">
        <v>0</v>
      </c>
      <c r="M79" s="17">
        <v>20617.2</v>
      </c>
      <c r="N79" s="17">
        <v>43384.67</v>
      </c>
      <c r="O79" s="17">
        <v>0</v>
      </c>
      <c r="P79" s="17">
        <v>0</v>
      </c>
      <c r="Q79" s="17">
        <v>1693426.76</v>
      </c>
      <c r="R79" s="17">
        <f t="shared" si="8"/>
        <v>3323608.65</v>
      </c>
    </row>
    <row r="80" spans="1:18" x14ac:dyDescent="0.25">
      <c r="A80" s="14"/>
      <c r="B80" s="21" t="s">
        <v>71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81473</v>
      </c>
      <c r="O80" s="17">
        <v>0</v>
      </c>
      <c r="P80" s="17">
        <v>0</v>
      </c>
      <c r="Q80" s="17">
        <v>0</v>
      </c>
      <c r="R80" s="17">
        <f t="shared" si="8"/>
        <v>81473</v>
      </c>
    </row>
    <row r="81" spans="1:18" x14ac:dyDescent="0.25">
      <c r="A81" s="14"/>
      <c r="B81" s="21" t="s">
        <v>72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f t="shared" si="8"/>
        <v>0</v>
      </c>
    </row>
    <row r="82" spans="1:18" x14ac:dyDescent="0.25">
      <c r="A82" s="14"/>
      <c r="B82" s="21" t="s">
        <v>73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79014.41</v>
      </c>
      <c r="K82" s="17">
        <v>0</v>
      </c>
      <c r="L82" s="17">
        <v>0</v>
      </c>
      <c r="M82" s="17">
        <v>0</v>
      </c>
      <c r="N82" s="17">
        <v>155868.64000000001</v>
      </c>
      <c r="O82" s="17">
        <v>0</v>
      </c>
      <c r="P82" s="17">
        <v>0</v>
      </c>
      <c r="Q82" s="17">
        <v>999460</v>
      </c>
      <c r="R82" s="17">
        <f t="shared" si="8"/>
        <v>1234343.05</v>
      </c>
    </row>
    <row r="83" spans="1:18" x14ac:dyDescent="0.25">
      <c r="A83" s="14"/>
      <c r="B83" s="21" t="s">
        <v>74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f t="shared" si="8"/>
        <v>0</v>
      </c>
    </row>
    <row r="84" spans="1:18" x14ac:dyDescent="0.25">
      <c r="A84" s="14"/>
      <c r="B84" s="21" t="s">
        <v>75</v>
      </c>
      <c r="C84" s="21"/>
      <c r="D84" s="21"/>
      <c r="E84" s="21"/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f t="shared" si="8"/>
        <v>0</v>
      </c>
    </row>
    <row r="85" spans="1:18" x14ac:dyDescent="0.25">
      <c r="A85" s="26" t="s">
        <v>76</v>
      </c>
      <c r="B85" s="27" t="s">
        <v>77</v>
      </c>
      <c r="C85" s="21"/>
      <c r="D85" s="21"/>
      <c r="E85" s="21"/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</row>
    <row r="86" spans="1:18" x14ac:dyDescent="0.25">
      <c r="A86" s="26"/>
      <c r="B86" s="21" t="s">
        <v>78</v>
      </c>
      <c r="C86" s="21"/>
      <c r="D86" s="21"/>
      <c r="E86" s="21"/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f>SUM(F86:F86)</f>
        <v>0</v>
      </c>
    </row>
    <row r="87" spans="1:18" x14ac:dyDescent="0.25">
      <c r="A87" s="26"/>
      <c r="B87" s="21" t="s">
        <v>79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f>SUM(F87:F87)</f>
        <v>0</v>
      </c>
    </row>
    <row r="88" spans="1:18" x14ac:dyDescent="0.25">
      <c r="A88" s="26"/>
      <c r="B88" s="21" t="s">
        <v>80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f>SUM(F88:F88)</f>
        <v>0</v>
      </c>
    </row>
    <row r="89" spans="1:18" x14ac:dyDescent="0.25">
      <c r="A89" s="26"/>
      <c r="B89" s="21" t="s">
        <v>81</v>
      </c>
      <c r="C89" s="21"/>
      <c r="D89" s="21"/>
      <c r="E89" s="21"/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f>SUM(F89:F89)</f>
        <v>0</v>
      </c>
    </row>
    <row r="90" spans="1:18" x14ac:dyDescent="0.25">
      <c r="A90" s="26"/>
      <c r="B90" s="21" t="s">
        <v>82</v>
      </c>
      <c r="C90" s="21"/>
      <c r="D90" s="21"/>
      <c r="E90" s="21"/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f>SUM(F90:F90)</f>
        <v>0</v>
      </c>
    </row>
    <row r="91" spans="1:18" x14ac:dyDescent="0.25">
      <c r="A91" s="26" t="s">
        <v>83</v>
      </c>
      <c r="B91" s="27" t="s">
        <v>84</v>
      </c>
      <c r="C91" s="21"/>
      <c r="D91" s="21"/>
      <c r="E91" s="21"/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</row>
    <row r="92" spans="1:18" x14ac:dyDescent="0.25">
      <c r="A92" s="26"/>
      <c r="B92" s="27" t="s">
        <v>85</v>
      </c>
      <c r="C92" s="21"/>
      <c r="D92" s="21"/>
      <c r="E92" s="21"/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f>SUM(F92:F92)</f>
        <v>0</v>
      </c>
    </row>
    <row r="93" spans="1:18" x14ac:dyDescent="0.25">
      <c r="A93" s="26"/>
      <c r="B93" s="21" t="s">
        <v>86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f>SUM(F93:F93)</f>
        <v>0</v>
      </c>
    </row>
    <row r="94" spans="1:18" x14ac:dyDescent="0.25">
      <c r="A94" s="26"/>
      <c r="B94" s="21" t="s">
        <v>87</v>
      </c>
      <c r="C94" s="21"/>
      <c r="D94" s="21"/>
      <c r="E94" s="21"/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f>SUM(F94:F94)</f>
        <v>0</v>
      </c>
    </row>
    <row r="95" spans="1:18" x14ac:dyDescent="0.25">
      <c r="A95" s="26"/>
      <c r="B95" s="21" t="s">
        <v>88</v>
      </c>
      <c r="C95" s="21"/>
      <c r="D95" s="21"/>
      <c r="E95" s="21"/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f>SUM(F95:F95)</f>
        <v>0</v>
      </c>
    </row>
    <row r="96" spans="1:18" x14ac:dyDescent="0.25">
      <c r="A96" s="26" t="s">
        <v>89</v>
      </c>
      <c r="B96" s="27" t="s">
        <v>90</v>
      </c>
      <c r="C96" s="21"/>
      <c r="D96" s="21"/>
      <c r="E96" s="21"/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</row>
    <row r="97" spans="1:18" x14ac:dyDescent="0.25">
      <c r="A97" s="26"/>
      <c r="B97" s="21" t="s">
        <v>91</v>
      </c>
      <c r="C97" s="21"/>
      <c r="D97" s="21"/>
      <c r="E97" s="21"/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7">
        <f>SUM(F97:F97)</f>
        <v>0</v>
      </c>
    </row>
    <row r="98" spans="1:18" x14ac:dyDescent="0.25">
      <c r="A98" s="26"/>
      <c r="B98" s="21" t="s">
        <v>92</v>
      </c>
      <c r="C98" s="21"/>
      <c r="D98" s="21"/>
      <c r="E98" s="21"/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f>SUM(F98:F98)</f>
        <v>0</v>
      </c>
    </row>
    <row r="99" spans="1:18" x14ac:dyDescent="0.25">
      <c r="A99" s="26"/>
      <c r="B99" s="21" t="s">
        <v>93</v>
      </c>
      <c r="C99" s="21"/>
      <c r="D99" s="21"/>
      <c r="E99" s="21"/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f>SUM(F99:F99)</f>
        <v>0</v>
      </c>
    </row>
    <row r="100" spans="1:18" x14ac:dyDescent="0.25">
      <c r="A100" s="26"/>
      <c r="B100" s="21" t="s">
        <v>94</v>
      </c>
      <c r="C100" s="21"/>
      <c r="D100" s="21"/>
      <c r="E100" s="21"/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f>SUM(F100:F100)</f>
        <v>0</v>
      </c>
    </row>
    <row r="101" spans="1:18" x14ac:dyDescent="0.25">
      <c r="A101" s="14"/>
      <c r="B101" s="21" t="s">
        <v>95</v>
      </c>
      <c r="C101" s="21"/>
      <c r="D101" s="21"/>
      <c r="E101" s="21"/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f>SUM(F101:F101)</f>
        <v>0</v>
      </c>
    </row>
    <row r="102" spans="1:18" x14ac:dyDescent="0.25">
      <c r="A102" s="14"/>
      <c r="B102" s="27" t="s">
        <v>96</v>
      </c>
      <c r="C102" s="21"/>
      <c r="D102" s="21"/>
      <c r="E102" s="21"/>
      <c r="F102" s="28">
        <f>+F36+F17+F23</f>
        <v>26071163.659999996</v>
      </c>
      <c r="G102" s="28">
        <f>+G36+G17+G23</f>
        <v>23351036.780000001</v>
      </c>
      <c r="H102" s="28">
        <f>+H36+H17+H23</f>
        <v>24549984.219999999</v>
      </c>
      <c r="I102" s="28">
        <f t="shared" ref="I102:Q102" si="9">+I36+I17+I23+I73</f>
        <v>28810245.789999995</v>
      </c>
      <c r="J102" s="28">
        <f t="shared" si="9"/>
        <v>45959617.239999995</v>
      </c>
      <c r="K102" s="28">
        <f t="shared" si="9"/>
        <v>24861127.640000001</v>
      </c>
      <c r="L102" s="28">
        <f t="shared" si="9"/>
        <v>26599315.489999998</v>
      </c>
      <c r="M102" s="28">
        <f t="shared" si="9"/>
        <v>32344529.189999998</v>
      </c>
      <c r="N102" s="28">
        <f t="shared" si="9"/>
        <v>31683711.379999999</v>
      </c>
      <c r="O102" s="28">
        <f t="shared" si="9"/>
        <v>38223550.049999997</v>
      </c>
      <c r="P102" s="28">
        <f t="shared" si="9"/>
        <v>47807932.399999999</v>
      </c>
      <c r="Q102" s="28">
        <f t="shared" si="9"/>
        <v>66487879.509999998</v>
      </c>
      <c r="R102" s="28">
        <f>+R36+R23+R17+R73</f>
        <v>416750093.34999996</v>
      </c>
    </row>
    <row r="103" spans="1:18" x14ac:dyDescent="0.25">
      <c r="A103" s="14"/>
      <c r="B103" s="27"/>
      <c r="C103" s="21"/>
      <c r="D103" s="21"/>
      <c r="E103" s="21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x14ac:dyDescent="0.25">
      <c r="A104" s="14"/>
      <c r="B104" s="27" t="s">
        <v>134</v>
      </c>
      <c r="C104" s="21"/>
      <c r="D104" s="21"/>
      <c r="E104" s="21"/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39996.1</v>
      </c>
      <c r="N104" s="17">
        <v>-39996.1</v>
      </c>
      <c r="O104" s="17">
        <v>0</v>
      </c>
      <c r="P104" s="17">
        <v>0</v>
      </c>
      <c r="Q104" s="17">
        <v>0</v>
      </c>
      <c r="R104" s="17">
        <f>SUM(F104:Q104)</f>
        <v>0</v>
      </c>
    </row>
    <row r="105" spans="1:18" x14ac:dyDescent="0.25">
      <c r="A105" s="14"/>
      <c r="B105" s="27" t="s">
        <v>135</v>
      </c>
      <c r="C105" s="21"/>
      <c r="D105" s="21"/>
      <c r="E105" s="21"/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178141.35</v>
      </c>
      <c r="N105" s="17">
        <v>-178141.35</v>
      </c>
      <c r="O105" s="17">
        <v>0</v>
      </c>
      <c r="P105" s="17">
        <v>0</v>
      </c>
      <c r="Q105" s="17">
        <v>0</v>
      </c>
      <c r="R105" s="17">
        <f t="shared" ref="R105:R110" si="10">SUM(F105:O105)</f>
        <v>0</v>
      </c>
    </row>
    <row r="106" spans="1:18" x14ac:dyDescent="0.25">
      <c r="A106" s="14"/>
      <c r="B106" s="27" t="s">
        <v>97</v>
      </c>
      <c r="C106" s="21"/>
      <c r="D106" s="21"/>
      <c r="E106" s="21"/>
      <c r="F106" s="17">
        <v>0</v>
      </c>
      <c r="G106" s="17">
        <v>115767</v>
      </c>
      <c r="H106" s="17">
        <v>-115767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f t="shared" si="10"/>
        <v>0</v>
      </c>
    </row>
    <row r="107" spans="1:18" x14ac:dyDescent="0.25">
      <c r="A107" s="14"/>
      <c r="B107" s="27" t="s">
        <v>98</v>
      </c>
      <c r="C107" s="21"/>
      <c r="D107" s="21"/>
      <c r="E107" s="21"/>
      <c r="F107" s="17">
        <v>136.99</v>
      </c>
      <c r="G107" s="17">
        <v>-136.99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f t="shared" si="10"/>
        <v>0</v>
      </c>
    </row>
    <row r="108" spans="1:18" x14ac:dyDescent="0.25">
      <c r="A108" s="14"/>
      <c r="B108" s="27" t="s">
        <v>99</v>
      </c>
      <c r="C108" s="21"/>
      <c r="D108" s="21"/>
      <c r="E108" s="21"/>
      <c r="F108" s="17">
        <v>0</v>
      </c>
      <c r="G108" s="17">
        <v>0</v>
      </c>
      <c r="H108" s="17">
        <v>4761.6000000000004</v>
      </c>
      <c r="I108" s="17">
        <f>-H108</f>
        <v>-4761.6000000000004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f t="shared" si="10"/>
        <v>0</v>
      </c>
    </row>
    <row r="109" spans="1:18" x14ac:dyDescent="0.25">
      <c r="A109" s="14"/>
      <c r="B109" s="27" t="s">
        <v>100</v>
      </c>
      <c r="C109" s="21"/>
      <c r="D109" s="21"/>
      <c r="E109" s="21"/>
      <c r="F109" s="17">
        <v>0</v>
      </c>
      <c r="G109" s="17">
        <v>0</v>
      </c>
      <c r="H109" s="17">
        <v>87792</v>
      </c>
      <c r="I109" s="17">
        <f t="shared" ref="I109:I110" si="11">-H109</f>
        <v>-87792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f t="shared" si="10"/>
        <v>0</v>
      </c>
    </row>
    <row r="110" spans="1:18" x14ac:dyDescent="0.25">
      <c r="A110" s="14"/>
      <c r="B110" s="27" t="s">
        <v>101</v>
      </c>
      <c r="C110" s="21"/>
      <c r="D110" s="21"/>
      <c r="E110" s="21"/>
      <c r="F110" s="17">
        <v>0</v>
      </c>
      <c r="G110" s="17">
        <v>0</v>
      </c>
      <c r="H110" s="17">
        <v>944000</v>
      </c>
      <c r="I110" s="17">
        <f t="shared" si="11"/>
        <v>-944000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f t="shared" si="10"/>
        <v>0</v>
      </c>
    </row>
    <row r="111" spans="1:18" x14ac:dyDescent="0.25">
      <c r="A111" s="26"/>
      <c r="B111" s="27" t="s">
        <v>130</v>
      </c>
      <c r="C111" s="21"/>
      <c r="D111" s="21"/>
      <c r="E111" s="21"/>
      <c r="F111" s="17">
        <v>0</v>
      </c>
      <c r="G111" s="17">
        <v>0</v>
      </c>
      <c r="H111" s="17">
        <v>0</v>
      </c>
      <c r="I111" s="17">
        <v>0</v>
      </c>
      <c r="J111" s="17">
        <f>-195333.58-44981.85</f>
        <v>-240315.43</v>
      </c>
      <c r="K111" s="17">
        <v>0</v>
      </c>
      <c r="L111" s="17">
        <v>0</v>
      </c>
      <c r="M111" s="17">
        <v>0</v>
      </c>
      <c r="N111" s="17">
        <v>-116575.75</v>
      </c>
      <c r="O111" s="17">
        <v>-2666.67</v>
      </c>
      <c r="P111" s="17">
        <v>-96307.18</v>
      </c>
      <c r="Q111" s="17">
        <v>0</v>
      </c>
      <c r="R111" s="17">
        <f t="shared" ref="R111:R121" si="12">SUM(F111:P111)</f>
        <v>-455865.02999999997</v>
      </c>
    </row>
    <row r="112" spans="1:18" x14ac:dyDescent="0.25">
      <c r="A112" s="26"/>
      <c r="B112" s="27" t="s">
        <v>102</v>
      </c>
      <c r="C112" s="21"/>
      <c r="D112" s="21"/>
      <c r="E112" s="21"/>
      <c r="F112" s="17">
        <v>0</v>
      </c>
      <c r="G112" s="17">
        <v>0</v>
      </c>
      <c r="H112" s="17">
        <v>0</v>
      </c>
      <c r="I112" s="17">
        <v>0</v>
      </c>
      <c r="J112" s="17">
        <v>-14700</v>
      </c>
      <c r="K112" s="17">
        <v>0</v>
      </c>
      <c r="L112" s="17">
        <v>0</v>
      </c>
      <c r="M112" s="17">
        <v>-354007.46</v>
      </c>
      <c r="N112" s="17">
        <v>0</v>
      </c>
      <c r="O112" s="17">
        <v>0</v>
      </c>
      <c r="P112" s="17">
        <v>0</v>
      </c>
      <c r="Q112" s="17">
        <v>0</v>
      </c>
      <c r="R112" s="17">
        <f t="shared" si="12"/>
        <v>-368707.46</v>
      </c>
    </row>
    <row r="113" spans="1:18" x14ac:dyDescent="0.25">
      <c r="A113" s="26"/>
      <c r="B113" s="27" t="s">
        <v>138</v>
      </c>
      <c r="C113" s="21"/>
      <c r="D113" s="21"/>
      <c r="E113" s="21"/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225000</v>
      </c>
      <c r="P113" s="17">
        <v>-225000</v>
      </c>
      <c r="Q113" s="17">
        <v>0</v>
      </c>
      <c r="R113" s="17">
        <f t="shared" si="12"/>
        <v>0</v>
      </c>
    </row>
    <row r="114" spans="1:18" x14ac:dyDescent="0.25">
      <c r="A114" s="26"/>
      <c r="B114" s="27" t="s">
        <v>139</v>
      </c>
      <c r="C114" s="21"/>
      <c r="D114" s="21"/>
      <c r="E114" s="21"/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21384</v>
      </c>
      <c r="P114" s="17">
        <v>-21384</v>
      </c>
      <c r="Q114" s="17">
        <v>0</v>
      </c>
      <c r="R114" s="17">
        <f t="shared" si="12"/>
        <v>0</v>
      </c>
    </row>
    <row r="115" spans="1:18" x14ac:dyDescent="0.25">
      <c r="A115" s="26"/>
      <c r="B115" s="27" t="s">
        <v>140</v>
      </c>
      <c r="C115" s="21"/>
      <c r="D115" s="21"/>
      <c r="E115" s="21"/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257794.6</v>
      </c>
      <c r="P115" s="17">
        <v>-257794.6</v>
      </c>
      <c r="Q115" s="17">
        <v>0</v>
      </c>
      <c r="R115" s="17">
        <f t="shared" si="12"/>
        <v>0</v>
      </c>
    </row>
    <row r="116" spans="1:18" x14ac:dyDescent="0.25">
      <c r="A116" s="26"/>
      <c r="B116" s="27" t="s">
        <v>141</v>
      </c>
      <c r="C116" s="21"/>
      <c r="D116" s="21"/>
      <c r="E116" s="21"/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154.57</v>
      </c>
      <c r="P116" s="17">
        <v>-154.57</v>
      </c>
      <c r="Q116" s="17">
        <v>0</v>
      </c>
      <c r="R116" s="17">
        <f t="shared" si="12"/>
        <v>0</v>
      </c>
    </row>
    <row r="117" spans="1:18" x14ac:dyDescent="0.25">
      <c r="A117" s="26"/>
      <c r="B117" s="27" t="s">
        <v>142</v>
      </c>
      <c r="C117" s="21"/>
      <c r="D117" s="21"/>
      <c r="E117" s="21"/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178038.39999999999</v>
      </c>
      <c r="P117" s="17">
        <v>-178038.39999999999</v>
      </c>
      <c r="Q117" s="17">
        <v>0</v>
      </c>
      <c r="R117" s="17">
        <f t="shared" si="12"/>
        <v>0</v>
      </c>
    </row>
    <row r="118" spans="1:18" x14ac:dyDescent="0.25">
      <c r="A118" s="26"/>
      <c r="B118" s="27" t="s">
        <v>143</v>
      </c>
      <c r="C118" s="21"/>
      <c r="D118" s="21"/>
      <c r="E118" s="21"/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39996.1</v>
      </c>
      <c r="P118" s="17">
        <v>-39996.1</v>
      </c>
      <c r="Q118" s="17">
        <v>0</v>
      </c>
      <c r="R118" s="17">
        <f t="shared" si="12"/>
        <v>0</v>
      </c>
    </row>
    <row r="119" spans="1:18" x14ac:dyDescent="0.25">
      <c r="A119" s="26"/>
      <c r="B119" s="27" t="s">
        <v>144</v>
      </c>
      <c r="C119" s="21"/>
      <c r="D119" s="21"/>
      <c r="E119" s="21"/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91999.99</v>
      </c>
      <c r="P119" s="17">
        <v>-91999.99</v>
      </c>
      <c r="Q119" s="17">
        <v>0</v>
      </c>
      <c r="R119" s="17">
        <f t="shared" si="12"/>
        <v>0</v>
      </c>
    </row>
    <row r="120" spans="1:18" x14ac:dyDescent="0.25">
      <c r="A120" s="26"/>
      <c r="B120" s="27" t="s">
        <v>103</v>
      </c>
      <c r="C120" s="21"/>
      <c r="D120" s="21"/>
      <c r="E120" s="21"/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117366.39</v>
      </c>
      <c r="P120" s="17">
        <v>0</v>
      </c>
      <c r="Q120" s="17">
        <v>0</v>
      </c>
      <c r="R120" s="17">
        <f t="shared" si="12"/>
        <v>117366.39</v>
      </c>
    </row>
    <row r="121" spans="1:18" x14ac:dyDescent="0.25">
      <c r="A121" s="26" t="s">
        <v>104</v>
      </c>
      <c r="B121" s="27" t="s">
        <v>105</v>
      </c>
      <c r="C121" s="21"/>
      <c r="D121" s="21"/>
      <c r="E121" s="21"/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f t="shared" si="12"/>
        <v>0</v>
      </c>
    </row>
    <row r="122" spans="1:18" x14ac:dyDescent="0.25">
      <c r="A122" s="26" t="s">
        <v>106</v>
      </c>
      <c r="B122" s="27" t="s">
        <v>107</v>
      </c>
      <c r="C122" s="21"/>
      <c r="D122" s="21"/>
      <c r="E122" s="21"/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</row>
    <row r="123" spans="1:18" x14ac:dyDescent="0.25">
      <c r="A123" s="14"/>
      <c r="B123" s="21" t="s">
        <v>108</v>
      </c>
      <c r="C123" s="21"/>
      <c r="D123" s="21" t="s">
        <v>109</v>
      </c>
      <c r="E123" s="21"/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f>SUM(F123:N123)</f>
        <v>0</v>
      </c>
    </row>
    <row r="124" spans="1:18" x14ac:dyDescent="0.25">
      <c r="A124" s="14"/>
      <c r="B124" s="21" t="s">
        <v>110</v>
      </c>
      <c r="C124" s="21"/>
      <c r="D124" s="21"/>
      <c r="E124" s="21"/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f>SUM(F124:N124)</f>
        <v>0</v>
      </c>
    </row>
    <row r="125" spans="1:18" x14ac:dyDescent="0.25">
      <c r="A125" s="26" t="s">
        <v>111</v>
      </c>
      <c r="B125" s="30" t="s">
        <v>112</v>
      </c>
      <c r="C125" s="21"/>
      <c r="D125" s="21"/>
      <c r="E125" s="21"/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</row>
    <row r="126" spans="1:18" ht="15" customHeight="1" x14ac:dyDescent="0.25">
      <c r="A126" s="14"/>
      <c r="B126" s="21" t="s">
        <v>113</v>
      </c>
      <c r="C126" s="21"/>
      <c r="D126" s="21"/>
      <c r="E126" s="21"/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</row>
    <row r="127" spans="1:18" x14ac:dyDescent="0.25">
      <c r="A127" s="14"/>
      <c r="B127" s="21" t="s">
        <v>114</v>
      </c>
      <c r="C127" s="21"/>
      <c r="D127" s="21"/>
      <c r="E127" s="21"/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</row>
    <row r="128" spans="1:18" x14ac:dyDescent="0.25">
      <c r="A128" s="26" t="s">
        <v>115</v>
      </c>
      <c r="B128" s="27" t="s">
        <v>116</v>
      </c>
      <c r="C128" s="21"/>
      <c r="D128" s="21"/>
      <c r="E128" s="21"/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</row>
    <row r="129" spans="1:18" ht="15" customHeight="1" x14ac:dyDescent="0.25">
      <c r="A129" s="14"/>
      <c r="B129" s="31" t="s">
        <v>117</v>
      </c>
      <c r="C129" s="21"/>
      <c r="D129" s="21"/>
      <c r="E129" s="21"/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</row>
    <row r="130" spans="1:18" ht="15" customHeight="1" x14ac:dyDescent="0.25">
      <c r="A130" s="14"/>
      <c r="B130" s="31" t="s">
        <v>118</v>
      </c>
      <c r="C130" s="21"/>
      <c r="D130" s="21"/>
      <c r="E130" s="21"/>
      <c r="F130" s="32">
        <v>0</v>
      </c>
      <c r="G130" s="32">
        <v>1</v>
      </c>
      <c r="H130" s="32">
        <v>1</v>
      </c>
      <c r="I130" s="32">
        <v>1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2">
        <v>0</v>
      </c>
      <c r="R130" s="32">
        <v>0</v>
      </c>
    </row>
    <row r="131" spans="1:18" ht="15" customHeight="1" x14ac:dyDescent="0.25">
      <c r="A131" s="14"/>
      <c r="B131" s="27" t="s">
        <v>119</v>
      </c>
      <c r="C131" s="21"/>
      <c r="D131" s="21"/>
      <c r="E131" s="21"/>
      <c r="F131" s="13">
        <f t="shared" ref="F131:R131" si="13">+F127+F126+F125+F124+F122+F121</f>
        <v>0</v>
      </c>
      <c r="G131" s="13">
        <f t="shared" si="13"/>
        <v>0</v>
      </c>
      <c r="H131" s="13">
        <f t="shared" si="13"/>
        <v>0</v>
      </c>
      <c r="I131" s="13">
        <f t="shared" si="13"/>
        <v>0</v>
      </c>
      <c r="J131" s="13">
        <f t="shared" si="13"/>
        <v>0</v>
      </c>
      <c r="K131" s="13">
        <f t="shared" si="13"/>
        <v>0</v>
      </c>
      <c r="L131" s="13">
        <f t="shared" si="13"/>
        <v>0</v>
      </c>
      <c r="M131" s="13">
        <f t="shared" si="13"/>
        <v>0</v>
      </c>
      <c r="N131" s="13">
        <f t="shared" si="13"/>
        <v>0</v>
      </c>
      <c r="O131" s="13">
        <f t="shared" si="13"/>
        <v>0</v>
      </c>
      <c r="P131" s="13">
        <f t="shared" si="13"/>
        <v>0</v>
      </c>
      <c r="Q131" s="13">
        <f t="shared" si="13"/>
        <v>0</v>
      </c>
      <c r="R131" s="13">
        <f t="shared" si="13"/>
        <v>0</v>
      </c>
    </row>
    <row r="132" spans="1:18" ht="15" customHeight="1" x14ac:dyDescent="0.25">
      <c r="A132" s="14"/>
      <c r="B132" s="27"/>
      <c r="C132" s="21"/>
      <c r="D132" s="21"/>
      <c r="E132" s="21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18" ht="15" customHeight="1" thickBot="1" x14ac:dyDescent="0.3">
      <c r="A134" s="21"/>
      <c r="B134" s="27" t="s">
        <v>120</v>
      </c>
      <c r="C134" s="21"/>
      <c r="D134" s="21"/>
      <c r="E134" s="21"/>
      <c r="F134" s="34">
        <f>+F131+F102+F106+F107</f>
        <v>26071300.649999995</v>
      </c>
      <c r="G134" s="34">
        <f>+G131+G102+G106+G107</f>
        <v>23466666.790000003</v>
      </c>
      <c r="H134" s="34">
        <f>+H131+H102+H106+H107+H108+H109+H110</f>
        <v>25470770.82</v>
      </c>
      <c r="I134" s="34">
        <f>+I131+I102+I106+I107+I108+I109+I110</f>
        <v>27773692.189999994</v>
      </c>
      <c r="J134" s="34">
        <f>+J131+J102+J106+J107+J108+J109+J110+J111+J112</f>
        <v>45704601.809999995</v>
      </c>
      <c r="K134" s="34">
        <f>+K131+K102+K106+K107+K108+K109+K110+K111+K112</f>
        <v>24861127.640000001</v>
      </c>
      <c r="L134" s="34">
        <f>+L131+L102+L106+L107+L108+L109+L110+L111+L112</f>
        <v>26599315.489999998</v>
      </c>
      <c r="M134" s="34">
        <f>+M131+M102+M106+M107+M108+M109+M110+M111+M112+M105+M104</f>
        <v>32208659.18</v>
      </c>
      <c r="N134" s="34">
        <f>+N131+N102+N106+N107+N108+N109+N110+N111+N112+N105+N104</f>
        <v>31348998.179999996</v>
      </c>
      <c r="O134" s="34">
        <f>+O131+O102+O106+O107+O108+O109+O110+O111+O112+O105+O104+O113+O114+O115+O116+O117+O118+O119+O120</f>
        <v>39152617.43</v>
      </c>
      <c r="P134" s="34">
        <f>+P131+P102+P106+P107+P108+P109+P110+P111+P112+P105+P104+P113+P114+P115+P116+P117+P118+P119+P120</f>
        <v>46897257.559999995</v>
      </c>
      <c r="Q134" s="34">
        <f>+Q131+Q102+Q106+Q107+Q108+Q109+Q110+Q111+Q112+Q105+Q104+Q113+Q114+Q115+Q116+Q117+Q118+Q119+Q120</f>
        <v>66487879.509999998</v>
      </c>
      <c r="R134" s="34">
        <f>SUM(R104:R120)+R102</f>
        <v>416042887.24999994</v>
      </c>
    </row>
    <row r="135" spans="1:18" ht="15" customHeight="1" thickTop="1" x14ac:dyDescent="0.25">
      <c r="A135" s="21"/>
      <c r="B135" s="27"/>
      <c r="C135" s="21"/>
      <c r="D135" s="21"/>
      <c r="E135" s="21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33"/>
    </row>
    <row r="136" spans="1:18" ht="15" customHeight="1" x14ac:dyDescent="0.25">
      <c r="A136" s="21"/>
      <c r="B136" s="27"/>
      <c r="C136" s="21"/>
      <c r="D136" s="21"/>
      <c r="E136" s="21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7"/>
    </row>
    <row r="137" spans="1:18" ht="15" customHeight="1" x14ac:dyDescent="0.25">
      <c r="A137" s="21"/>
      <c r="B137" s="27"/>
      <c r="C137" s="21"/>
      <c r="D137" s="21"/>
      <c r="E137" s="21"/>
      <c r="F137" s="13" t="s">
        <v>121</v>
      </c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29"/>
    </row>
    <row r="138" spans="1:18" ht="15" customHeight="1" x14ac:dyDescent="0.25">
      <c r="A138" s="52" t="s">
        <v>122</v>
      </c>
      <c r="B138" s="52"/>
      <c r="C138" s="52"/>
      <c r="D138" s="52"/>
      <c r="E138" s="52" t="s">
        <v>123</v>
      </c>
      <c r="F138" s="52"/>
      <c r="G138" s="52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29"/>
    </row>
    <row r="139" spans="1:18" x14ac:dyDescent="0.25">
      <c r="A139" s="35"/>
      <c r="B139" s="36"/>
      <c r="C139" s="36"/>
      <c r="D139" s="33"/>
      <c r="E139" s="33"/>
      <c r="F139" s="36"/>
      <c r="G139" s="37"/>
      <c r="H139" s="37"/>
      <c r="I139" s="37"/>
      <c r="J139" s="37"/>
      <c r="K139" s="37"/>
      <c r="L139" s="37"/>
      <c r="M139" s="37"/>
      <c r="N139" s="37"/>
      <c r="O139" s="37"/>
      <c r="P139" s="39"/>
      <c r="Q139" s="39"/>
    </row>
    <row r="140" spans="1:18" ht="15" customHeight="1" x14ac:dyDescent="0.25">
      <c r="A140" s="36"/>
      <c r="B140" s="36"/>
      <c r="C140" s="36"/>
      <c r="D140" s="33"/>
      <c r="E140" s="33"/>
      <c r="F140" s="36"/>
      <c r="G140" s="36"/>
      <c r="H140" s="36"/>
      <c r="I140" s="36"/>
      <c r="J140" s="36"/>
      <c r="K140" s="36"/>
      <c r="L140" s="36"/>
      <c r="M140" s="42"/>
      <c r="N140" s="42"/>
      <c r="O140" s="42"/>
    </row>
    <row r="141" spans="1:18" ht="15" customHeight="1" x14ac:dyDescent="0.25">
      <c r="A141" s="47" t="s">
        <v>124</v>
      </c>
      <c r="B141" s="47"/>
      <c r="C141" s="47"/>
      <c r="D141" s="47"/>
      <c r="E141" s="48" t="s">
        <v>125</v>
      </c>
      <c r="F141" s="48"/>
      <c r="G141" s="48"/>
      <c r="H141" s="41"/>
      <c r="I141" s="33"/>
      <c r="J141" s="33"/>
      <c r="K141" s="33"/>
    </row>
    <row r="142" spans="1:18" ht="15" customHeight="1" x14ac:dyDescent="0.25">
      <c r="A142" s="45" t="s">
        <v>126</v>
      </c>
      <c r="B142" s="45"/>
      <c r="C142" s="45"/>
      <c r="D142" s="45"/>
      <c r="E142" s="46" t="s">
        <v>127</v>
      </c>
      <c r="F142" s="46"/>
      <c r="G142" s="46"/>
      <c r="L142" s="40"/>
    </row>
  </sheetData>
  <mergeCells count="9">
    <mergeCell ref="A142:D142"/>
    <mergeCell ref="E142:G142"/>
    <mergeCell ref="A141:D141"/>
    <mergeCell ref="E141:G141"/>
    <mergeCell ref="B48:E48"/>
    <mergeCell ref="A138:D138"/>
    <mergeCell ref="E138:G138"/>
    <mergeCell ref="A14:R14"/>
    <mergeCell ref="A15:R15"/>
  </mergeCells>
  <conditionalFormatting sqref="A16:R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2026-01-12T14:15:07Z</dcterms:modified>
</cp:coreProperties>
</file>