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M2518" i="1" l="1"/>
  <c r="M2482" i="1"/>
  <c r="M2483" i="1"/>
  <c r="M2484" i="1"/>
  <c r="M2485" i="1"/>
  <c r="M2486" i="1"/>
  <c r="M2487" i="1"/>
  <c r="M2488" i="1"/>
  <c r="M2489" i="1"/>
  <c r="M2490" i="1"/>
  <c r="M2481" i="1"/>
  <c r="M2468" i="1"/>
  <c r="M2470" i="1"/>
  <c r="M2471" i="1"/>
  <c r="M2472" i="1"/>
  <c r="M2473" i="1"/>
  <c r="M2474" i="1"/>
  <c r="M2475" i="1"/>
  <c r="M2476" i="1"/>
  <c r="M2477" i="1"/>
  <c r="M2478" i="1"/>
  <c r="M2479" i="1"/>
  <c r="M2469" i="1"/>
  <c r="M2463" i="1"/>
  <c r="M2464" i="1"/>
  <c r="M2465" i="1"/>
  <c r="M2466" i="1"/>
  <c r="M2462" i="1"/>
  <c r="L2560" i="1"/>
  <c r="M2519" i="1"/>
  <c r="L2517" i="1"/>
  <c r="L2480" i="1"/>
  <c r="L2467" i="1"/>
  <c r="L2461" i="1" l="1"/>
  <c r="L2546" i="1" s="1"/>
  <c r="L2563" i="1" s="1"/>
  <c r="K2467" i="1" l="1"/>
  <c r="K2517" i="1"/>
  <c r="K2480" i="1"/>
  <c r="K2461" i="1"/>
  <c r="M2493" i="1"/>
  <c r="M2494" i="1"/>
  <c r="M2495" i="1"/>
  <c r="M2496" i="1"/>
  <c r="M2497" i="1"/>
  <c r="M2498" i="1"/>
  <c r="M2499" i="1"/>
  <c r="M2500" i="1"/>
  <c r="M2501" i="1"/>
  <c r="M2502" i="1"/>
  <c r="M2492" i="1"/>
  <c r="M2520" i="1"/>
  <c r="M2521" i="1"/>
  <c r="M2522" i="1"/>
  <c r="M2523" i="1"/>
  <c r="M2524" i="1"/>
  <c r="M2525" i="1"/>
  <c r="M2526" i="1"/>
  <c r="M2527" i="1"/>
  <c r="M2528" i="1"/>
  <c r="K2546" i="1" l="1"/>
  <c r="M2517" i="1"/>
  <c r="K2560" i="1"/>
  <c r="M2560" i="1"/>
  <c r="J2560" i="1"/>
  <c r="I2560" i="1"/>
  <c r="H2560" i="1"/>
  <c r="G2560" i="1"/>
  <c r="F2560" i="1"/>
  <c r="M2548" i="1"/>
  <c r="M2545" i="1"/>
  <c r="M2544" i="1"/>
  <c r="M2543" i="1"/>
  <c r="M2542" i="1"/>
  <c r="M2541" i="1"/>
  <c r="M2540" i="1"/>
  <c r="M2539" i="1"/>
  <c r="M2538" i="1"/>
  <c r="M2537" i="1"/>
  <c r="M2536" i="1"/>
  <c r="M2535" i="1"/>
  <c r="M2534" i="1"/>
  <c r="M2533" i="1"/>
  <c r="M2532" i="1"/>
  <c r="M2531" i="1"/>
  <c r="M2530" i="1"/>
  <c r="M2516" i="1"/>
  <c r="M2515" i="1"/>
  <c r="M2514" i="1"/>
  <c r="M2513" i="1"/>
  <c r="M2512" i="1"/>
  <c r="M2511" i="1"/>
  <c r="M2510" i="1"/>
  <c r="M2509" i="1"/>
  <c r="M2508" i="1"/>
  <c r="M2507" i="1"/>
  <c r="M2506" i="1"/>
  <c r="M2505" i="1"/>
  <c r="M2503" i="1"/>
  <c r="M2491" i="1"/>
  <c r="J2480" i="1"/>
  <c r="I2480" i="1"/>
  <c r="H2480" i="1"/>
  <c r="G2480" i="1"/>
  <c r="F2480" i="1"/>
  <c r="J2467" i="1"/>
  <c r="I2467" i="1"/>
  <c r="H2467" i="1"/>
  <c r="G2467" i="1"/>
  <c r="F2467" i="1"/>
  <c r="F2466" i="1"/>
  <c r="I2462" i="1"/>
  <c r="I2461" i="1" s="1"/>
  <c r="H2462" i="1"/>
  <c r="J2461" i="1"/>
  <c r="G2461" i="1"/>
  <c r="I2546" i="1" l="1"/>
  <c r="I2563" i="1" s="1"/>
  <c r="K2563" i="1"/>
  <c r="M2461" i="1"/>
  <c r="H2461" i="1"/>
  <c r="H2546" i="1" s="1"/>
  <c r="H2563" i="1" s="1"/>
  <c r="J2546" i="1"/>
  <c r="J2563" i="1" s="1"/>
  <c r="M2480" i="1"/>
  <c r="F2461" i="1"/>
  <c r="F2546" i="1" s="1"/>
  <c r="F2563" i="1" s="1"/>
  <c r="M2467" i="1"/>
  <c r="G2546" i="1"/>
  <c r="G2563" i="1" s="1"/>
  <c r="M2546" i="1" l="1"/>
  <c r="M2563" i="1" s="1"/>
  <c r="K2402" i="1"/>
  <c r="K2336" i="1"/>
  <c r="K2337" i="1"/>
  <c r="K2338" i="1"/>
  <c r="K2339" i="1"/>
  <c r="K2340" i="1"/>
  <c r="K2341" i="1"/>
  <c r="K2342" i="1"/>
  <c r="K2343" i="1"/>
  <c r="K2344" i="1"/>
  <c r="K2335" i="1"/>
  <c r="K2323" i="1"/>
  <c r="K2324" i="1"/>
  <c r="K2325" i="1"/>
  <c r="K2326" i="1"/>
  <c r="K2327" i="1"/>
  <c r="K2328" i="1"/>
  <c r="K2329" i="1"/>
  <c r="K2330" i="1"/>
  <c r="K2331" i="1"/>
  <c r="K2332" i="1"/>
  <c r="K2333" i="1"/>
  <c r="K2322" i="1"/>
  <c r="K2317" i="1"/>
  <c r="K2318" i="1"/>
  <c r="K2319" i="1"/>
  <c r="J2414" i="1"/>
  <c r="J2315" i="1"/>
  <c r="J2321" i="1"/>
  <c r="J2334" i="1"/>
  <c r="K2414" i="1"/>
  <c r="I2414" i="1"/>
  <c r="H2414" i="1"/>
  <c r="G2414" i="1"/>
  <c r="F2414" i="1"/>
  <c r="K2399" i="1"/>
  <c r="K2398" i="1"/>
  <c r="K2397" i="1"/>
  <c r="K2396" i="1"/>
  <c r="K2395" i="1"/>
  <c r="K2394" i="1"/>
  <c r="K2393" i="1"/>
  <c r="K2392" i="1"/>
  <c r="K2391" i="1"/>
  <c r="K2390" i="1"/>
  <c r="K2389" i="1"/>
  <c r="K2388" i="1"/>
  <c r="K2387" i="1"/>
  <c r="K2386" i="1"/>
  <c r="K2385" i="1"/>
  <c r="K2384" i="1"/>
  <c r="K2382" i="1"/>
  <c r="K2381" i="1"/>
  <c r="K2380" i="1"/>
  <c r="K2379" i="1"/>
  <c r="K2378" i="1"/>
  <c r="K2377" i="1"/>
  <c r="K2376" i="1"/>
  <c r="K2375" i="1"/>
  <c r="K2374" i="1"/>
  <c r="K2373" i="1"/>
  <c r="K2372" i="1"/>
  <c r="K2370" i="1"/>
  <c r="K2369" i="1"/>
  <c r="K2368" i="1"/>
  <c r="K2367" i="1"/>
  <c r="K2366" i="1"/>
  <c r="K2365" i="1"/>
  <c r="K2364" i="1"/>
  <c r="K2363" i="1"/>
  <c r="K2362" i="1"/>
  <c r="K2361" i="1"/>
  <c r="K2360" i="1"/>
  <c r="K2359" i="1"/>
  <c r="K2358" i="1"/>
  <c r="K2357" i="1"/>
  <c r="K2356" i="1"/>
  <c r="K2355" i="1"/>
  <c r="K2354" i="1"/>
  <c r="K2353" i="1"/>
  <c r="K2352" i="1"/>
  <c r="K2351" i="1"/>
  <c r="K2350" i="1"/>
  <c r="K2349" i="1"/>
  <c r="K2348" i="1"/>
  <c r="K2347" i="1"/>
  <c r="K2346" i="1"/>
  <c r="K2345" i="1"/>
  <c r="I2334" i="1"/>
  <c r="H2334" i="1"/>
  <c r="G2334" i="1"/>
  <c r="F2334" i="1"/>
  <c r="I2321" i="1"/>
  <c r="H2321" i="1"/>
  <c r="G2321" i="1"/>
  <c r="F2321" i="1"/>
  <c r="F2320" i="1"/>
  <c r="K2320" i="1" s="1"/>
  <c r="I2316" i="1"/>
  <c r="I2315" i="1" s="1"/>
  <c r="H2316" i="1"/>
  <c r="H2315" i="1" s="1"/>
  <c r="G2315" i="1"/>
  <c r="F2315" i="1" l="1"/>
  <c r="F2400" i="1" s="1"/>
  <c r="F2417" i="1" s="1"/>
  <c r="G2400" i="1"/>
  <c r="G2417" i="1" s="1"/>
  <c r="K2316" i="1"/>
  <c r="K2315" i="1" s="1"/>
  <c r="J2400" i="1"/>
  <c r="J2417" i="1" s="1"/>
  <c r="H2400" i="1"/>
  <c r="H2417" i="1" s="1"/>
  <c r="I2400" i="1"/>
  <c r="I2417" i="1" s="1"/>
  <c r="K2371" i="1"/>
  <c r="K2334" i="1"/>
  <c r="K2321" i="1"/>
  <c r="J2196" i="1"/>
  <c r="J2191" i="1"/>
  <c r="J2192" i="1"/>
  <c r="J2193" i="1"/>
  <c r="J2185" i="1"/>
  <c r="J2186" i="1"/>
  <c r="J2187" i="1"/>
  <c r="J2188" i="1"/>
  <c r="J2189" i="1"/>
  <c r="J2190" i="1"/>
  <c r="J2184" i="1"/>
  <c r="J2172" i="1"/>
  <c r="J2173" i="1"/>
  <c r="J2174" i="1"/>
  <c r="J2175" i="1"/>
  <c r="J2176" i="1"/>
  <c r="J2177" i="1"/>
  <c r="J2178" i="1"/>
  <c r="J2179" i="1"/>
  <c r="J2180" i="1"/>
  <c r="J2181" i="1"/>
  <c r="J2182" i="1"/>
  <c r="J2171" i="1"/>
  <c r="J2166" i="1"/>
  <c r="J2167" i="1"/>
  <c r="J2168" i="1"/>
  <c r="J2251" i="1"/>
  <c r="I2183" i="1"/>
  <c r="I2165" i="1"/>
  <c r="K2400" i="1" l="1"/>
  <c r="K2417" i="1" s="1"/>
  <c r="I2263" i="1"/>
  <c r="I2170" i="1"/>
  <c r="I2164" i="1"/>
  <c r="J2263" i="1"/>
  <c r="H2263" i="1"/>
  <c r="G2263" i="1"/>
  <c r="F2263" i="1"/>
  <c r="J2248" i="1"/>
  <c r="J2247" i="1"/>
  <c r="J2246" i="1"/>
  <c r="J2245" i="1"/>
  <c r="J2244" i="1"/>
  <c r="J2243" i="1"/>
  <c r="J2242" i="1"/>
  <c r="J2241" i="1"/>
  <c r="J2240" i="1"/>
  <c r="J2239" i="1"/>
  <c r="J2238" i="1"/>
  <c r="J2237" i="1"/>
  <c r="J2236" i="1"/>
  <c r="J2235" i="1"/>
  <c r="J2234" i="1"/>
  <c r="J2233" i="1"/>
  <c r="J2231" i="1"/>
  <c r="J2230" i="1"/>
  <c r="J2229" i="1"/>
  <c r="J2228" i="1"/>
  <c r="J2227" i="1"/>
  <c r="J2226" i="1"/>
  <c r="J2225" i="1"/>
  <c r="J2224" i="1"/>
  <c r="J2223" i="1"/>
  <c r="J2222" i="1"/>
  <c r="J2221" i="1"/>
  <c r="J2219" i="1"/>
  <c r="J2218" i="1"/>
  <c r="J2217" i="1"/>
  <c r="J2216" i="1"/>
  <c r="J2215" i="1"/>
  <c r="J2214" i="1"/>
  <c r="J2213" i="1"/>
  <c r="J2212" i="1"/>
  <c r="J2211" i="1"/>
  <c r="J2210" i="1"/>
  <c r="J2209" i="1"/>
  <c r="J2208" i="1"/>
  <c r="J2207" i="1"/>
  <c r="J2206" i="1"/>
  <c r="J2205" i="1"/>
  <c r="J2204" i="1"/>
  <c r="J2203" i="1"/>
  <c r="J2202" i="1"/>
  <c r="J2201" i="1"/>
  <c r="J2200" i="1"/>
  <c r="J2199" i="1"/>
  <c r="J2198" i="1"/>
  <c r="J2197" i="1"/>
  <c r="J2195" i="1"/>
  <c r="J2194" i="1"/>
  <c r="H2183" i="1"/>
  <c r="G2183" i="1"/>
  <c r="F2183" i="1"/>
  <c r="H2170" i="1"/>
  <c r="G2170" i="1"/>
  <c r="F2170" i="1"/>
  <c r="F2169" i="1"/>
  <c r="J2169" i="1" s="1"/>
  <c r="H2165" i="1"/>
  <c r="J2165" i="1" s="1"/>
  <c r="G2164" i="1"/>
  <c r="F2164" i="1"/>
  <c r="F2249" i="1" l="1"/>
  <c r="I2249" i="1"/>
  <c r="I2266" i="1" s="1"/>
  <c r="H2164" i="1"/>
  <c r="H2249" i="1" s="1"/>
  <c r="H2266" i="1" s="1"/>
  <c r="J2164" i="1"/>
  <c r="J2220" i="1"/>
  <c r="J2183" i="1"/>
  <c r="J2170" i="1"/>
  <c r="G2249" i="1"/>
  <c r="G2266" i="1" s="1"/>
  <c r="F2266" i="1"/>
  <c r="I2123" i="1"/>
  <c r="J2249" i="1" l="1"/>
  <c r="J2266" i="1" s="1"/>
  <c r="I2057" i="1" l="1"/>
  <c r="I2058" i="1"/>
  <c r="I2059" i="1"/>
  <c r="I2060" i="1"/>
  <c r="I2061" i="1"/>
  <c r="I2062" i="1"/>
  <c r="I2063" i="1"/>
  <c r="I2064" i="1"/>
  <c r="I2065" i="1"/>
  <c r="I2056" i="1"/>
  <c r="I2044" i="1"/>
  <c r="I2045" i="1"/>
  <c r="I2046" i="1"/>
  <c r="I2047" i="1"/>
  <c r="I2048" i="1"/>
  <c r="I2049" i="1"/>
  <c r="I2050" i="1"/>
  <c r="I2051" i="1"/>
  <c r="I2052" i="1"/>
  <c r="I2053" i="1"/>
  <c r="I2054" i="1"/>
  <c r="I2043" i="1"/>
  <c r="I2038" i="1"/>
  <c r="I2039" i="1"/>
  <c r="I2040" i="1"/>
  <c r="H2055" i="1"/>
  <c r="G2135" i="1"/>
  <c r="H2135" i="1"/>
  <c r="H2042" i="1"/>
  <c r="H2037" i="1"/>
  <c r="I2037" i="1" s="1"/>
  <c r="I2135" i="1"/>
  <c r="F2135" i="1"/>
  <c r="I2120" i="1"/>
  <c r="I2119" i="1"/>
  <c r="I2118" i="1"/>
  <c r="I2117" i="1"/>
  <c r="I2116" i="1"/>
  <c r="I2115" i="1"/>
  <c r="I2114" i="1"/>
  <c r="I2113" i="1"/>
  <c r="I2112" i="1"/>
  <c r="I2111" i="1"/>
  <c r="I2110" i="1"/>
  <c r="I2109" i="1"/>
  <c r="I2108" i="1"/>
  <c r="I2107" i="1"/>
  <c r="I2106" i="1"/>
  <c r="I2105" i="1"/>
  <c r="I2103" i="1"/>
  <c r="I2102" i="1"/>
  <c r="I2101" i="1"/>
  <c r="I2100" i="1"/>
  <c r="I2099" i="1"/>
  <c r="I2098" i="1"/>
  <c r="I2097" i="1"/>
  <c r="I2096" i="1"/>
  <c r="I2095" i="1"/>
  <c r="I2094" i="1"/>
  <c r="I2093" i="1"/>
  <c r="I2091" i="1"/>
  <c r="I2090" i="1"/>
  <c r="I2089" i="1"/>
  <c r="I2088" i="1"/>
  <c r="I2087" i="1"/>
  <c r="I2086" i="1"/>
  <c r="I2085" i="1"/>
  <c r="I2084" i="1"/>
  <c r="I2083" i="1"/>
  <c r="I2082" i="1"/>
  <c r="I2081" i="1"/>
  <c r="I2080" i="1"/>
  <c r="I2079" i="1"/>
  <c r="I2078" i="1"/>
  <c r="I2077" i="1"/>
  <c r="I2076" i="1"/>
  <c r="I2075" i="1"/>
  <c r="I2074" i="1"/>
  <c r="I2073" i="1"/>
  <c r="I2072" i="1"/>
  <c r="I2071" i="1"/>
  <c r="I2070" i="1"/>
  <c r="I2069" i="1"/>
  <c r="I2068" i="1"/>
  <c r="I2067" i="1"/>
  <c r="I2066" i="1"/>
  <c r="G2055" i="1"/>
  <c r="F2055" i="1"/>
  <c r="G2042" i="1"/>
  <c r="F2042" i="1"/>
  <c r="F2041" i="1"/>
  <c r="I2041" i="1" s="1"/>
  <c r="G2036" i="1"/>
  <c r="H1989" i="1"/>
  <c r="F1989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7" i="1"/>
  <c r="H1956" i="1"/>
  <c r="H1955" i="1"/>
  <c r="H1954" i="1"/>
  <c r="H1953" i="1"/>
  <c r="H1952" i="1"/>
  <c r="H1951" i="1"/>
  <c r="H1950" i="1"/>
  <c r="H1949" i="1"/>
  <c r="H1948" i="1"/>
  <c r="H1947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F1909" i="1"/>
  <c r="H1908" i="1"/>
  <c r="H1907" i="1"/>
  <c r="H1906" i="1"/>
  <c r="H1905" i="1"/>
  <c r="H1904" i="1"/>
  <c r="H1903" i="1"/>
  <c r="H1902" i="1"/>
  <c r="H1901" i="1"/>
  <c r="H1900" i="1"/>
  <c r="F1899" i="1"/>
  <c r="H1899" i="1" s="1"/>
  <c r="H1898" i="1"/>
  <c r="H1897" i="1"/>
  <c r="F1896" i="1"/>
  <c r="F1895" i="1"/>
  <c r="H1895" i="1" s="1"/>
  <c r="H1894" i="1"/>
  <c r="H1893" i="1"/>
  <c r="H1892" i="1"/>
  <c r="H1891" i="1"/>
  <c r="H2036" i="1" l="1"/>
  <c r="H2121" i="1" s="1"/>
  <c r="H2138" i="1" s="1"/>
  <c r="G2121" i="1"/>
  <c r="G2138" i="1" s="1"/>
  <c r="I2092" i="1"/>
  <c r="H1946" i="1"/>
  <c r="H1896" i="1"/>
  <c r="H1909" i="1"/>
  <c r="F1890" i="1"/>
  <c r="F1975" i="1" s="1"/>
  <c r="F1991" i="1" s="1"/>
  <c r="I2042" i="1"/>
  <c r="I2055" i="1"/>
  <c r="F2036" i="1"/>
  <c r="F2121" i="1" s="1"/>
  <c r="F2138" i="1" s="1"/>
  <c r="H1890" i="1"/>
  <c r="I2036" i="1"/>
  <c r="N1745" i="1"/>
  <c r="O1745" i="1"/>
  <c r="N1740" i="1"/>
  <c r="O1795" i="1"/>
  <c r="Q1769" i="1"/>
  <c r="Q1747" i="1"/>
  <c r="H1975" i="1" l="1"/>
  <c r="H1991" i="1" s="1"/>
  <c r="I2121" i="1"/>
  <c r="I2138" i="1" s="1"/>
  <c r="Q1797" i="1"/>
  <c r="Q1798" i="1"/>
  <c r="Q1799" i="1"/>
  <c r="Q1800" i="1"/>
  <c r="Q1801" i="1"/>
  <c r="Q1802" i="1"/>
  <c r="Q1803" i="1"/>
  <c r="Q1804" i="1"/>
  <c r="Q1805" i="1"/>
  <c r="Q1806" i="1"/>
  <c r="Q1796" i="1"/>
  <c r="Q1771" i="1"/>
  <c r="Q1772" i="1"/>
  <c r="Q1773" i="1"/>
  <c r="Q1774" i="1"/>
  <c r="Q1775" i="1"/>
  <c r="Q1776" i="1"/>
  <c r="Q1777" i="1"/>
  <c r="Q1778" i="1"/>
  <c r="Q1779" i="1"/>
  <c r="Q1780" i="1"/>
  <c r="Q1781" i="1"/>
  <c r="Q1782" i="1"/>
  <c r="Q1783" i="1"/>
  <c r="Q1784" i="1"/>
  <c r="Q1785" i="1"/>
  <c r="Q1786" i="1"/>
  <c r="Q1787" i="1"/>
  <c r="Q1788" i="1"/>
  <c r="Q1789" i="1"/>
  <c r="Q1790" i="1"/>
  <c r="Q1791" i="1"/>
  <c r="Q1792" i="1"/>
  <c r="Q1793" i="1"/>
  <c r="Q1794" i="1"/>
  <c r="Q1770" i="1"/>
  <c r="Q1760" i="1"/>
  <c r="Q1761" i="1"/>
  <c r="Q1762" i="1"/>
  <c r="Q1763" i="1"/>
  <c r="Q1766" i="1"/>
  <c r="Q1767" i="1"/>
  <c r="Q1749" i="1"/>
  <c r="Q1751" i="1"/>
  <c r="Q1753" i="1"/>
  <c r="Q1754" i="1"/>
  <c r="Q1756" i="1"/>
  <c r="Q1757" i="1"/>
  <c r="Q1746" i="1"/>
  <c r="Q1742" i="1"/>
  <c r="Q1743" i="1"/>
  <c r="Q1744" i="1"/>
  <c r="O1740" i="1"/>
  <c r="O1739" i="1" s="1"/>
  <c r="O1758" i="1"/>
  <c r="M1745" i="1"/>
  <c r="K2121" i="1" l="1"/>
  <c r="Q1795" i="1"/>
  <c r="O1824" i="1"/>
  <c r="O1840" i="1" s="1"/>
  <c r="K1740" i="1"/>
  <c r="K1759" i="1"/>
  <c r="Q1759" i="1" s="1"/>
  <c r="K1768" i="1"/>
  <c r="Q1838" i="1" l="1"/>
  <c r="J1838" i="1"/>
  <c r="I1838" i="1"/>
  <c r="H1838" i="1"/>
  <c r="G1838" i="1"/>
  <c r="F1838" i="1"/>
  <c r="Q1823" i="1"/>
  <c r="Q1822" i="1"/>
  <c r="Q1821" i="1"/>
  <c r="Q1820" i="1"/>
  <c r="Q1819" i="1"/>
  <c r="Q1818" i="1"/>
  <c r="Q1817" i="1"/>
  <c r="Q1816" i="1"/>
  <c r="Q1815" i="1"/>
  <c r="Q1814" i="1"/>
  <c r="Q1813" i="1"/>
  <c r="Q1812" i="1"/>
  <c r="Q1811" i="1"/>
  <c r="Q1810" i="1"/>
  <c r="Q1809" i="1"/>
  <c r="Q1808" i="1"/>
  <c r="N1795" i="1"/>
  <c r="M1795" i="1"/>
  <c r="K1795" i="1"/>
  <c r="M1768" i="1"/>
  <c r="Q1768" i="1" s="1"/>
  <c r="K1765" i="1"/>
  <c r="Q1765" i="1" s="1"/>
  <c r="M1764" i="1"/>
  <c r="K1764" i="1"/>
  <c r="Q1764" i="1" s="1"/>
  <c r="Q1758" i="1" s="1"/>
  <c r="N1758" i="1"/>
  <c r="J1758" i="1"/>
  <c r="I1758" i="1"/>
  <c r="H1758" i="1"/>
  <c r="G1758" i="1"/>
  <c r="F1758" i="1"/>
  <c r="K1755" i="1"/>
  <c r="Q1755" i="1" s="1"/>
  <c r="K1752" i="1"/>
  <c r="Q1752" i="1" s="1"/>
  <c r="J1750" i="1"/>
  <c r="F1748" i="1"/>
  <c r="Q1748" i="1" s="1"/>
  <c r="I1745" i="1"/>
  <c r="H1745" i="1"/>
  <c r="G1745" i="1"/>
  <c r="F1745" i="1"/>
  <c r="K1741" i="1"/>
  <c r="Q1741" i="1" s="1"/>
  <c r="M1740" i="1"/>
  <c r="M1739" i="1" s="1"/>
  <c r="J1740" i="1"/>
  <c r="J1739" i="1" s="1"/>
  <c r="I1740" i="1"/>
  <c r="I1739" i="1" s="1"/>
  <c r="H1740" i="1"/>
  <c r="H1739" i="1" s="1"/>
  <c r="G1740" i="1"/>
  <c r="F1740" i="1"/>
  <c r="F1739" i="1" s="1"/>
  <c r="J1745" i="1" l="1"/>
  <c r="J1824" i="1" s="1"/>
  <c r="J1840" i="1" s="1"/>
  <c r="Q1750" i="1"/>
  <c r="Q1745" i="1" s="1"/>
  <c r="K1739" i="1"/>
  <c r="M1758" i="1"/>
  <c r="M1824" i="1" s="1"/>
  <c r="M1840" i="1" s="1"/>
  <c r="F1824" i="1"/>
  <c r="F1840" i="1" s="1"/>
  <c r="H1824" i="1"/>
  <c r="H1840" i="1" s="1"/>
  <c r="I1824" i="1"/>
  <c r="I1840" i="1" s="1"/>
  <c r="G1739" i="1"/>
  <c r="G1824" i="1" s="1"/>
  <c r="G1840" i="1" s="1"/>
  <c r="K1745" i="1"/>
  <c r="K1758" i="1"/>
  <c r="M1615" i="1"/>
  <c r="K1824" i="1" l="1"/>
  <c r="K1840" i="1" s="1"/>
  <c r="N1644" i="1"/>
  <c r="N1645" i="1"/>
  <c r="N1646" i="1"/>
  <c r="N1647" i="1"/>
  <c r="N1648" i="1"/>
  <c r="N1649" i="1"/>
  <c r="N1650" i="1"/>
  <c r="N1651" i="1"/>
  <c r="N1652" i="1"/>
  <c r="N1653" i="1"/>
  <c r="N1643" i="1"/>
  <c r="N1616" i="1"/>
  <c r="N1607" i="1"/>
  <c r="N1608" i="1"/>
  <c r="N1609" i="1"/>
  <c r="N1610" i="1"/>
  <c r="N1613" i="1"/>
  <c r="N1614" i="1"/>
  <c r="N1594" i="1"/>
  <c r="N1596" i="1"/>
  <c r="N1598" i="1"/>
  <c r="N1600" i="1"/>
  <c r="N1601" i="1"/>
  <c r="N1603" i="1"/>
  <c r="N1593" i="1"/>
  <c r="N1589" i="1"/>
  <c r="N1590" i="1"/>
  <c r="N1591" i="1"/>
  <c r="K1642" i="1" l="1"/>
  <c r="K1612" i="1"/>
  <c r="N1612" i="1" s="1"/>
  <c r="M1592" i="1"/>
  <c r="M1642" i="1"/>
  <c r="M1611" i="1"/>
  <c r="M1605" i="1" s="1"/>
  <c r="M1587" i="1"/>
  <c r="M1586" i="1" s="1"/>
  <c r="N1604" i="1"/>
  <c r="M1671" i="1" l="1"/>
  <c r="M1687" i="1" s="1"/>
  <c r="K1615" i="1"/>
  <c r="N1615" i="1" s="1"/>
  <c r="K1599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K1611" i="1"/>
  <c r="N1611" i="1" s="1"/>
  <c r="K1606" i="1"/>
  <c r="K1602" i="1"/>
  <c r="N1602" i="1" s="1"/>
  <c r="K1588" i="1"/>
  <c r="N1588" i="1" s="1"/>
  <c r="K1587" i="1"/>
  <c r="J1587" i="1"/>
  <c r="J1586" i="1" s="1"/>
  <c r="K1586" i="1" l="1"/>
  <c r="N1599" i="1"/>
  <c r="K1592" i="1"/>
  <c r="N1606" i="1"/>
  <c r="N1605" i="1" s="1"/>
  <c r="K1605" i="1"/>
  <c r="N1642" i="1"/>
  <c r="J1597" i="1"/>
  <c r="N1597" i="1" s="1"/>
  <c r="J1605" i="1"/>
  <c r="K1671" i="1" l="1"/>
  <c r="K1687" i="1" s="1"/>
  <c r="N1447" i="1"/>
  <c r="N1448" i="1"/>
  <c r="N1449" i="1"/>
  <c r="N1450" i="1"/>
  <c r="N1451" i="1"/>
  <c r="N1452" i="1"/>
  <c r="N1453" i="1"/>
  <c r="N1454" i="1"/>
  <c r="N1455" i="1"/>
  <c r="N1456" i="1"/>
  <c r="N1446" i="1"/>
  <c r="N1434" i="1"/>
  <c r="N1436" i="1"/>
  <c r="N1437" i="1"/>
  <c r="N1438" i="1"/>
  <c r="N1439" i="1"/>
  <c r="N1440" i="1"/>
  <c r="N1441" i="1"/>
  <c r="N1442" i="1"/>
  <c r="N1443" i="1"/>
  <c r="N1444" i="1"/>
  <c r="N1433" i="1"/>
  <c r="N1431" i="1"/>
  <c r="N1430" i="1"/>
  <c r="N1429" i="1"/>
  <c r="N1428" i="1"/>
  <c r="J1685" i="1"/>
  <c r="J1592" i="1"/>
  <c r="J1671" i="1" l="1"/>
  <c r="J1687" i="1" s="1"/>
  <c r="N1685" i="1"/>
  <c r="I1685" i="1"/>
  <c r="H1685" i="1"/>
  <c r="G1685" i="1"/>
  <c r="F1685" i="1"/>
  <c r="I1605" i="1"/>
  <c r="H1605" i="1"/>
  <c r="G1605" i="1"/>
  <c r="F1605" i="1"/>
  <c r="F1595" i="1"/>
  <c r="N1595" i="1" s="1"/>
  <c r="I1592" i="1"/>
  <c r="H1592" i="1"/>
  <c r="G1592" i="1"/>
  <c r="F1592" i="1"/>
  <c r="I1587" i="1"/>
  <c r="I1586" i="1" s="1"/>
  <c r="H1587" i="1"/>
  <c r="G1587" i="1"/>
  <c r="G1586" i="1" s="1"/>
  <c r="F1587" i="1"/>
  <c r="H1586" i="1"/>
  <c r="N1587" i="1" l="1"/>
  <c r="N1586" i="1" s="1"/>
  <c r="N1592" i="1"/>
  <c r="H1671" i="1"/>
  <c r="H1687" i="1" s="1"/>
  <c r="I1671" i="1"/>
  <c r="I1687" i="1" s="1"/>
  <c r="F1586" i="1"/>
  <c r="F1671" i="1" s="1"/>
  <c r="F1687" i="1" s="1"/>
  <c r="G1671" i="1"/>
  <c r="G1687" i="1" s="1"/>
  <c r="I1445" i="1"/>
  <c r="I1432" i="1"/>
  <c r="O1691" i="1" l="1"/>
  <c r="N1671" i="1"/>
  <c r="N1687" i="1" s="1"/>
  <c r="O1688" i="1" s="1"/>
  <c r="I1427" i="1"/>
  <c r="I1426" i="1" s="1"/>
  <c r="H1445" i="1"/>
  <c r="I1526" i="1"/>
  <c r="I1512" i="1" l="1"/>
  <c r="I1528" i="1" s="1"/>
  <c r="H1432" i="1"/>
  <c r="H1526" i="1"/>
  <c r="H1427" i="1"/>
  <c r="H1426" i="1" s="1"/>
  <c r="N1458" i="1"/>
  <c r="H1512" i="1" l="1"/>
  <c r="H1528" i="1" s="1"/>
  <c r="N1445" i="1"/>
  <c r="N1485" i="1"/>
  <c r="N1486" i="1"/>
  <c r="N1487" i="1"/>
  <c r="N1488" i="1"/>
  <c r="N1489" i="1"/>
  <c r="N1490" i="1"/>
  <c r="N1491" i="1"/>
  <c r="N1492" i="1"/>
  <c r="N1493" i="1"/>
  <c r="N1494" i="1"/>
  <c r="N1484" i="1"/>
  <c r="N1482" i="1"/>
  <c r="N1472" i="1"/>
  <c r="N1473" i="1"/>
  <c r="N1474" i="1"/>
  <c r="N1475" i="1"/>
  <c r="N1476" i="1"/>
  <c r="N1477" i="1"/>
  <c r="N1478" i="1"/>
  <c r="N1479" i="1"/>
  <c r="N1480" i="1"/>
  <c r="N1481" i="1"/>
  <c r="N1471" i="1"/>
  <c r="N1459" i="1"/>
  <c r="N1460" i="1"/>
  <c r="N1461" i="1"/>
  <c r="N1462" i="1"/>
  <c r="N1463" i="1"/>
  <c r="N1464" i="1"/>
  <c r="N1465" i="1"/>
  <c r="N1466" i="1"/>
  <c r="N1467" i="1"/>
  <c r="N1468" i="1"/>
  <c r="N1469" i="1"/>
  <c r="G1427" i="1"/>
  <c r="G1426" i="1" s="1"/>
  <c r="G1432" i="1"/>
  <c r="G1445" i="1"/>
  <c r="G1526" i="1"/>
  <c r="F1445" i="1"/>
  <c r="F6" i="1"/>
  <c r="N6" i="1"/>
  <c r="O6" i="1"/>
  <c r="Q6" i="1"/>
  <c r="R6" i="1"/>
  <c r="S6" i="1"/>
  <c r="T6" i="1"/>
  <c r="U6" i="1"/>
  <c r="V7" i="1"/>
  <c r="V8" i="1"/>
  <c r="V11" i="1"/>
  <c r="F12" i="1"/>
  <c r="N12" i="1"/>
  <c r="O12" i="1"/>
  <c r="Q12" i="1"/>
  <c r="R12" i="1"/>
  <c r="S12" i="1"/>
  <c r="T12" i="1"/>
  <c r="U12" i="1"/>
  <c r="V13" i="1"/>
  <c r="V14" i="1"/>
  <c r="V17" i="1"/>
  <c r="V18" i="1"/>
  <c r="V19" i="1"/>
  <c r="V20" i="1"/>
  <c r="V21" i="1"/>
  <c r="V22" i="1"/>
  <c r="V23" i="1"/>
  <c r="F24" i="1"/>
  <c r="N24" i="1"/>
  <c r="O24" i="1"/>
  <c r="Q24" i="1"/>
  <c r="R24" i="1"/>
  <c r="S24" i="1"/>
  <c r="T24" i="1"/>
  <c r="U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S74" i="1"/>
  <c r="V75" i="1"/>
  <c r="V74" i="1" s="1"/>
  <c r="F103" i="1"/>
  <c r="N103" i="1"/>
  <c r="O103" i="1"/>
  <c r="Q103" i="1"/>
  <c r="R103" i="1"/>
  <c r="S103" i="1"/>
  <c r="T103" i="1"/>
  <c r="U103" i="1"/>
  <c r="V103" i="1"/>
  <c r="F158" i="1"/>
  <c r="N158" i="1"/>
  <c r="O158" i="1"/>
  <c r="Q158" i="1"/>
  <c r="R158" i="1"/>
  <c r="S158" i="1"/>
  <c r="T158" i="1"/>
  <c r="U158" i="1"/>
  <c r="V158" i="1"/>
  <c r="W158" i="1"/>
  <c r="Z159" i="1"/>
  <c r="Z160" i="1"/>
  <c r="Z163" i="1"/>
  <c r="AA163" i="1"/>
  <c r="F164" i="1"/>
  <c r="N164" i="1"/>
  <c r="O164" i="1"/>
  <c r="Q164" i="1"/>
  <c r="R164" i="1"/>
  <c r="S164" i="1"/>
  <c r="T164" i="1"/>
  <c r="U164" i="1"/>
  <c r="V164" i="1"/>
  <c r="W164" i="1"/>
  <c r="Z165" i="1"/>
  <c r="Z166" i="1"/>
  <c r="Z169" i="1"/>
  <c r="Z170" i="1"/>
  <c r="Z171" i="1"/>
  <c r="Z172" i="1"/>
  <c r="Z173" i="1"/>
  <c r="Z174" i="1"/>
  <c r="Z175" i="1"/>
  <c r="F176" i="1"/>
  <c r="N176" i="1"/>
  <c r="O176" i="1"/>
  <c r="Q176" i="1"/>
  <c r="R176" i="1"/>
  <c r="S176" i="1"/>
  <c r="T176" i="1"/>
  <c r="U176" i="1"/>
  <c r="V176" i="1"/>
  <c r="W176" i="1"/>
  <c r="Z177" i="1"/>
  <c r="Z178" i="1"/>
  <c r="Z179" i="1"/>
  <c r="Z180" i="1"/>
  <c r="Z181" i="1"/>
  <c r="Z182" i="1"/>
  <c r="Z183" i="1"/>
  <c r="AA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S226" i="1"/>
  <c r="Z227" i="1"/>
  <c r="Z226" i="1" s="1"/>
  <c r="F255" i="1"/>
  <c r="N255" i="1"/>
  <c r="O255" i="1"/>
  <c r="Q255" i="1"/>
  <c r="R255" i="1"/>
  <c r="S255" i="1"/>
  <c r="T255" i="1"/>
  <c r="U255" i="1"/>
  <c r="V255" i="1"/>
  <c r="W255" i="1"/>
  <c r="Z255" i="1"/>
  <c r="F301" i="1"/>
  <c r="N301" i="1"/>
  <c r="O301" i="1"/>
  <c r="Q301" i="1"/>
  <c r="R301" i="1"/>
  <c r="S301" i="1"/>
  <c r="T301" i="1"/>
  <c r="U301" i="1"/>
  <c r="V301" i="1"/>
  <c r="W301" i="1"/>
  <c r="X301" i="1"/>
  <c r="Z302" i="1"/>
  <c r="Z303" i="1"/>
  <c r="Z304" i="1"/>
  <c r="Z305" i="1"/>
  <c r="Z306" i="1"/>
  <c r="F307" i="1"/>
  <c r="N307" i="1"/>
  <c r="O307" i="1"/>
  <c r="Q307" i="1"/>
  <c r="R307" i="1"/>
  <c r="S307" i="1"/>
  <c r="T307" i="1"/>
  <c r="U307" i="1"/>
  <c r="V307" i="1"/>
  <c r="W307" i="1"/>
  <c r="X307" i="1"/>
  <c r="Z308" i="1"/>
  <c r="Z309" i="1"/>
  <c r="Z310" i="1"/>
  <c r="Z311" i="1"/>
  <c r="Z312" i="1"/>
  <c r="Z313" i="1"/>
  <c r="Z314" i="1"/>
  <c r="Z315" i="1"/>
  <c r="Z316" i="1"/>
  <c r="Z317" i="1"/>
  <c r="Z318" i="1"/>
  <c r="F319" i="1"/>
  <c r="N319" i="1"/>
  <c r="O319" i="1"/>
  <c r="Q319" i="1"/>
  <c r="R319" i="1"/>
  <c r="S319" i="1"/>
  <c r="T319" i="1"/>
  <c r="U319" i="1"/>
  <c r="V319" i="1"/>
  <c r="W319" i="1"/>
  <c r="X320" i="1"/>
  <c r="Z320" i="1" s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S369" i="1"/>
  <c r="Z370" i="1"/>
  <c r="Z369" i="1" s="1"/>
  <c r="F398" i="1"/>
  <c r="N398" i="1"/>
  <c r="O398" i="1"/>
  <c r="Q398" i="1"/>
  <c r="R398" i="1"/>
  <c r="S398" i="1"/>
  <c r="T398" i="1"/>
  <c r="U398" i="1"/>
  <c r="V398" i="1"/>
  <c r="W398" i="1"/>
  <c r="X398" i="1"/>
  <c r="Z398" i="1"/>
  <c r="F457" i="1"/>
  <c r="N457" i="1"/>
  <c r="O457" i="1"/>
  <c r="Q457" i="1"/>
  <c r="R457" i="1"/>
  <c r="S457" i="1"/>
  <c r="T457" i="1"/>
  <c r="U457" i="1"/>
  <c r="V457" i="1"/>
  <c r="W457" i="1"/>
  <c r="X457" i="1"/>
  <c r="Y457" i="1"/>
  <c r="Z458" i="1"/>
  <c r="Z459" i="1"/>
  <c r="Z460" i="1"/>
  <c r="Z461" i="1"/>
  <c r="Z462" i="1"/>
  <c r="F463" i="1"/>
  <c r="N463" i="1"/>
  <c r="O463" i="1"/>
  <c r="Q463" i="1"/>
  <c r="R463" i="1"/>
  <c r="S463" i="1"/>
  <c r="T463" i="1"/>
  <c r="U463" i="1"/>
  <c r="V463" i="1"/>
  <c r="W463" i="1"/>
  <c r="X463" i="1"/>
  <c r="Y463" i="1"/>
  <c r="Z464" i="1"/>
  <c r="Z465" i="1"/>
  <c r="Z466" i="1"/>
  <c r="Z467" i="1"/>
  <c r="Z468" i="1"/>
  <c r="Z469" i="1"/>
  <c r="Z470" i="1"/>
  <c r="Z471" i="1"/>
  <c r="Z472" i="1"/>
  <c r="Z473" i="1"/>
  <c r="Z474" i="1"/>
  <c r="F475" i="1"/>
  <c r="N475" i="1"/>
  <c r="O475" i="1"/>
  <c r="Q475" i="1"/>
  <c r="R475" i="1"/>
  <c r="S475" i="1"/>
  <c r="T475" i="1"/>
  <c r="U475" i="1"/>
  <c r="V475" i="1"/>
  <c r="W475" i="1"/>
  <c r="Y475" i="1"/>
  <c r="X476" i="1"/>
  <c r="X475" i="1" s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Y513" i="1"/>
  <c r="S525" i="1"/>
  <c r="Y525" i="1"/>
  <c r="Z526" i="1"/>
  <c r="Z525" i="1" s="1"/>
  <c r="F554" i="1"/>
  <c r="N554" i="1"/>
  <c r="O554" i="1"/>
  <c r="Q554" i="1"/>
  <c r="R554" i="1"/>
  <c r="S554" i="1"/>
  <c r="T554" i="1"/>
  <c r="U554" i="1"/>
  <c r="V554" i="1"/>
  <c r="W554" i="1"/>
  <c r="X554" i="1"/>
  <c r="Z554" i="1"/>
  <c r="F590" i="1"/>
  <c r="N591" i="1"/>
  <c r="N592" i="1"/>
  <c r="N593" i="1"/>
  <c r="N594" i="1"/>
  <c r="N595" i="1"/>
  <c r="N597" i="1"/>
  <c r="F598" i="1"/>
  <c r="F596" i="1" s="1"/>
  <c r="F599" i="1"/>
  <c r="N599" i="1" s="1"/>
  <c r="F600" i="1"/>
  <c r="N600" i="1" s="1"/>
  <c r="N601" i="1"/>
  <c r="N602" i="1"/>
  <c r="N603" i="1"/>
  <c r="N604" i="1"/>
  <c r="N605" i="1"/>
  <c r="N606" i="1"/>
  <c r="N607" i="1"/>
  <c r="F608" i="1"/>
  <c r="N609" i="1"/>
  <c r="N610" i="1"/>
  <c r="N611" i="1"/>
  <c r="N612" i="1"/>
  <c r="N613" i="1"/>
  <c r="N614" i="1"/>
  <c r="N615" i="1"/>
  <c r="N616" i="1"/>
  <c r="N617" i="1"/>
  <c r="N618" i="1"/>
  <c r="N619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59" i="1"/>
  <c r="N658" i="1" s="1"/>
  <c r="F689" i="1"/>
  <c r="N689" i="1"/>
  <c r="F722" i="1"/>
  <c r="F730" i="1"/>
  <c r="F728" i="1" s="1"/>
  <c r="F731" i="1"/>
  <c r="F732" i="1"/>
  <c r="F740" i="1"/>
  <c r="R817" i="1"/>
  <c r="R819" i="1" s="1"/>
  <c r="F821" i="1"/>
  <c r="F855" i="1"/>
  <c r="N856" i="1"/>
  <c r="N857" i="1"/>
  <c r="N858" i="1"/>
  <c r="N859" i="1"/>
  <c r="N860" i="1"/>
  <c r="N862" i="1"/>
  <c r="F863" i="1"/>
  <c r="F861" i="1" s="1"/>
  <c r="F864" i="1"/>
  <c r="N864" i="1" s="1"/>
  <c r="F865" i="1"/>
  <c r="N865" i="1" s="1"/>
  <c r="N866" i="1"/>
  <c r="N867" i="1"/>
  <c r="N868" i="1"/>
  <c r="N869" i="1"/>
  <c r="N870" i="1"/>
  <c r="N871" i="1"/>
  <c r="N872" i="1"/>
  <c r="F873" i="1"/>
  <c r="N874" i="1"/>
  <c r="N875" i="1"/>
  <c r="N876" i="1"/>
  <c r="N877" i="1"/>
  <c r="N878" i="1"/>
  <c r="N879" i="1"/>
  <c r="N880" i="1"/>
  <c r="N881" i="1"/>
  <c r="N882" i="1"/>
  <c r="N883" i="1"/>
  <c r="N884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917" i="1"/>
  <c r="N921" i="1"/>
  <c r="N923" i="1"/>
  <c r="N924" i="1"/>
  <c r="F954" i="1"/>
  <c r="N954" i="1"/>
  <c r="O964" i="1"/>
  <c r="O966" i="1" s="1"/>
  <c r="F988" i="1"/>
  <c r="F996" i="1"/>
  <c r="F994" i="1" s="1"/>
  <c r="F997" i="1"/>
  <c r="F998" i="1"/>
  <c r="F1006" i="1"/>
  <c r="N1074" i="1"/>
  <c r="F1087" i="1"/>
  <c r="O1097" i="1"/>
  <c r="O1099" i="1" s="1"/>
  <c r="O1102" i="1"/>
  <c r="F1138" i="1"/>
  <c r="O1138" i="1" s="1"/>
  <c r="N1139" i="1"/>
  <c r="N1140" i="1"/>
  <c r="N1141" i="1"/>
  <c r="N1142" i="1"/>
  <c r="N1143" i="1"/>
  <c r="N1145" i="1"/>
  <c r="F1146" i="1"/>
  <c r="F1144" i="1" s="1"/>
  <c r="F1147" i="1"/>
  <c r="N1147" i="1" s="1"/>
  <c r="F1148" i="1"/>
  <c r="N1148" i="1" s="1"/>
  <c r="N1149" i="1"/>
  <c r="N1150" i="1"/>
  <c r="N1151" i="1"/>
  <c r="N1152" i="1"/>
  <c r="N1153" i="1"/>
  <c r="N1154" i="1"/>
  <c r="N1155" i="1"/>
  <c r="F1156" i="1"/>
  <c r="O1156" i="1" s="1"/>
  <c r="N1157" i="1"/>
  <c r="N1158" i="1"/>
  <c r="N1159" i="1"/>
  <c r="N1160" i="1"/>
  <c r="N1161" i="1"/>
  <c r="N1162" i="1"/>
  <c r="N1163" i="1"/>
  <c r="N1164" i="1"/>
  <c r="N1165" i="1"/>
  <c r="N1166" i="1"/>
  <c r="N1167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O1194" i="1"/>
  <c r="N1195" i="1"/>
  <c r="N1196" i="1"/>
  <c r="N1197" i="1"/>
  <c r="N1198" i="1"/>
  <c r="N1199" i="1"/>
  <c r="N1200" i="1"/>
  <c r="N1201" i="1"/>
  <c r="N1202" i="1"/>
  <c r="N1203" i="1"/>
  <c r="N1204" i="1"/>
  <c r="N1207" i="1"/>
  <c r="N1206" i="1" s="1"/>
  <c r="N1208" i="1"/>
  <c r="N1209" i="1"/>
  <c r="N1210" i="1"/>
  <c r="N1211" i="1"/>
  <c r="F1237" i="1"/>
  <c r="N1237" i="1"/>
  <c r="O1260" i="1"/>
  <c r="O1262" i="1" s="1"/>
  <c r="F1427" i="1"/>
  <c r="N1427" i="1" s="1"/>
  <c r="F1432" i="1"/>
  <c r="F1435" i="1"/>
  <c r="N1435" i="1" s="1"/>
  <c r="N1432" i="1" s="1"/>
  <c r="N1496" i="1"/>
  <c r="N1495" i="1" s="1"/>
  <c r="N1497" i="1"/>
  <c r="N1498" i="1"/>
  <c r="N1499" i="1"/>
  <c r="N1500" i="1"/>
  <c r="F1526" i="1"/>
  <c r="N1526" i="1"/>
  <c r="V542" i="1" l="1"/>
  <c r="V556" i="1" s="1"/>
  <c r="Q386" i="1"/>
  <c r="Q400" i="1" s="1"/>
  <c r="F542" i="1"/>
  <c r="F556" i="1" s="1"/>
  <c r="N386" i="1"/>
  <c r="N400" i="1" s="1"/>
  <c r="W386" i="1"/>
  <c r="W400" i="1" s="1"/>
  <c r="U386" i="1"/>
  <c r="U400" i="1" s="1"/>
  <c r="S243" i="1"/>
  <c r="S257" i="1" s="1"/>
  <c r="S91" i="1"/>
  <c r="S105" i="1" s="1"/>
  <c r="S386" i="1"/>
  <c r="S400" i="1" s="1"/>
  <c r="V386" i="1"/>
  <c r="V400" i="1" s="1"/>
  <c r="N243" i="1"/>
  <c r="N257" i="1" s="1"/>
  <c r="V243" i="1"/>
  <c r="V257" i="1" s="1"/>
  <c r="O91" i="1"/>
  <c r="F243" i="1"/>
  <c r="F257" i="1" s="1"/>
  <c r="R542" i="1"/>
  <c r="R556" i="1" s="1"/>
  <c r="N608" i="1"/>
  <c r="O542" i="1"/>
  <c r="N91" i="1"/>
  <c r="N105" i="1" s="1"/>
  <c r="V6" i="1"/>
  <c r="Z158" i="1"/>
  <c r="W243" i="1"/>
  <c r="W257" i="1" s="1"/>
  <c r="R243" i="1"/>
  <c r="R257" i="1" s="1"/>
  <c r="F386" i="1"/>
  <c r="F400" i="1" s="1"/>
  <c r="T542" i="1"/>
  <c r="T556" i="1" s="1"/>
  <c r="G1512" i="1"/>
  <c r="G1528" i="1" s="1"/>
  <c r="N1426" i="1"/>
  <c r="R91" i="1"/>
  <c r="R105" i="1" s="1"/>
  <c r="N873" i="1"/>
  <c r="F940" i="1"/>
  <c r="F956" i="1" s="1"/>
  <c r="O956" i="1" s="1"/>
  <c r="O959" i="1" s="1"/>
  <c r="Z463" i="1"/>
  <c r="R386" i="1"/>
  <c r="R400" i="1" s="1"/>
  <c r="Z307" i="1"/>
  <c r="T386" i="1"/>
  <c r="T400" i="1" s="1"/>
  <c r="O386" i="1"/>
  <c r="Z301" i="1"/>
  <c r="T91" i="1"/>
  <c r="T105" i="1" s="1"/>
  <c r="N1194" i="1"/>
  <c r="S542" i="1"/>
  <c r="S556" i="1" s="1"/>
  <c r="N855" i="1"/>
  <c r="F807" i="1"/>
  <c r="F823" i="1" s="1"/>
  <c r="X542" i="1"/>
  <c r="X556" i="1" s="1"/>
  <c r="Z457" i="1"/>
  <c r="Y542" i="1"/>
  <c r="Y556" i="1" s="1"/>
  <c r="U542" i="1"/>
  <c r="U556" i="1" s="1"/>
  <c r="Q542" i="1"/>
  <c r="Q556" i="1" s="1"/>
  <c r="T243" i="1"/>
  <c r="T257" i="1" s="1"/>
  <c r="O243" i="1"/>
  <c r="V12" i="1"/>
  <c r="U91" i="1"/>
  <c r="U105" i="1" s="1"/>
  <c r="Q91" i="1"/>
  <c r="Q105" i="1" s="1"/>
  <c r="Z319" i="1"/>
  <c r="Z176" i="1"/>
  <c r="U243" i="1"/>
  <c r="U257" i="1" s="1"/>
  <c r="Q243" i="1"/>
  <c r="Q257" i="1" s="1"/>
  <c r="N1483" i="1"/>
  <c r="N1156" i="1"/>
  <c r="N1138" i="1"/>
  <c r="F1073" i="1"/>
  <c r="F1089" i="1" s="1"/>
  <c r="O1089" i="1" s="1"/>
  <c r="O1092" i="1" s="1"/>
  <c r="N911" i="1"/>
  <c r="N590" i="1"/>
  <c r="F675" i="1"/>
  <c r="F691" i="1" s="1"/>
  <c r="W542" i="1"/>
  <c r="W556" i="1" s="1"/>
  <c r="N542" i="1"/>
  <c r="N556" i="1" s="1"/>
  <c r="Z164" i="1"/>
  <c r="V24" i="1"/>
  <c r="F91" i="1"/>
  <c r="F105" i="1" s="1"/>
  <c r="F1223" i="1"/>
  <c r="N1223" i="1" s="1"/>
  <c r="N1239" i="1" s="1"/>
  <c r="O1265" i="1" s="1"/>
  <c r="F1426" i="1"/>
  <c r="F1512" i="1" s="1"/>
  <c r="F1528" i="1" s="1"/>
  <c r="N1146" i="1"/>
  <c r="O1144" i="1" s="1"/>
  <c r="N598" i="1"/>
  <c r="N596" i="1" s="1"/>
  <c r="X319" i="1"/>
  <c r="X386" i="1" s="1"/>
  <c r="X400" i="1" s="1"/>
  <c r="N863" i="1"/>
  <c r="N861" i="1" s="1"/>
  <c r="Z476" i="1"/>
  <c r="Z475" i="1" s="1"/>
  <c r="N675" i="1" l="1"/>
  <c r="N691" i="1" s="1"/>
  <c r="F1239" i="1"/>
  <c r="O1239" i="1" s="1"/>
  <c r="O1241" i="1" s="1"/>
  <c r="Z386" i="1"/>
  <c r="Z400" i="1" s="1"/>
  <c r="N1512" i="1"/>
  <c r="N1528" i="1" s="1"/>
  <c r="V91" i="1"/>
  <c r="V105" i="1" s="1"/>
  <c r="Z542" i="1"/>
  <c r="Z556" i="1" s="1"/>
  <c r="N940" i="1"/>
  <c r="N956" i="1" s="1"/>
  <c r="O969" i="1" s="1"/>
  <c r="Z243" i="1"/>
  <c r="Z257" i="1" s="1"/>
  <c r="N1144" i="1"/>
  <c r="O1255" i="1" l="1"/>
  <c r="Q1740" i="1"/>
  <c r="Q1739" i="1" s="1"/>
  <c r="Q1824" i="1" s="1"/>
  <c r="Q1840" i="1" s="1"/>
  <c r="R1844" i="1" s="1"/>
  <c r="N1739" i="1"/>
  <c r="N1824" i="1" l="1"/>
  <c r="N1840" i="1" s="1"/>
  <c r="O105" i="1"/>
  <c r="O257" i="1"/>
  <c r="O556" i="1"/>
  <c r="O400" i="1"/>
</calcChain>
</file>

<file path=xl/sharedStrings.xml><?xml version="1.0" encoding="utf-8"?>
<sst xmlns="http://schemas.openxmlformats.org/spreadsheetml/2006/main" count="2212" uniqueCount="177">
  <si>
    <t>DIRECCION GENERAL DE EMBELLECIMIENTO</t>
  </si>
  <si>
    <t>EJECUCION DE GASTOS Y APLICACIONES FINANCIERAS/2020</t>
  </si>
  <si>
    <t>DETALLE</t>
  </si>
  <si>
    <t>2-</t>
  </si>
  <si>
    <t xml:space="preserve">GASTOS </t>
  </si>
  <si>
    <t>ENERO</t>
  </si>
  <si>
    <t>FEBRERO</t>
  </si>
  <si>
    <t>TOTAL</t>
  </si>
  <si>
    <t>2.1-</t>
  </si>
  <si>
    <t>REMUNERACIONES Y CONTRIBUCIONES</t>
  </si>
  <si>
    <t>2.1.1 - REMUNERACIONES</t>
  </si>
  <si>
    <t>2.1.2 - SOBRESUELDOS</t>
  </si>
  <si>
    <t>2.2-</t>
  </si>
  <si>
    <t>CONTRATACIÓN DE SERVICIOS</t>
  </si>
  <si>
    <t>2.2.1 - SERVICIOS BÁSICOS</t>
  </si>
  <si>
    <t>2.2.2 - PUBLICIDAD, IMPRESIÓN Y ENCUADERNACION</t>
  </si>
  <si>
    <t>2.2.3 - VIÁTICOS</t>
  </si>
  <si>
    <t>2.2.4 - TRANSPORTE Y ALMACENAJE</t>
  </si>
  <si>
    <t>2.2.5 - ALQUILERES Y RENTAS</t>
  </si>
  <si>
    <t>2.2.6 - SEGUROS</t>
  </si>
  <si>
    <t xml:space="preserve">2.2.7 - SERVICIOS DE CONSERVACIÓN, REPARACIONES </t>
  </si>
  <si>
    <t xml:space="preserve"> MENORES E INSTALACIONES TEMPORALES</t>
  </si>
  <si>
    <t xml:space="preserve">2.2.8 - OTROS SERVICIOS NO INCLUIDOS EN CONCEPTOS </t>
  </si>
  <si>
    <t>ANTERIORES</t>
  </si>
  <si>
    <t xml:space="preserve">2.3 - </t>
  </si>
  <si>
    <t>MATERIALES Y SUMINISTROS</t>
  </si>
  <si>
    <t>2.3.2 - TEXTILES Y VESTUARIOS</t>
  </si>
  <si>
    <t>2.3.4 - PRODUCTOS FARMACÉUTICOS</t>
  </si>
  <si>
    <t xml:space="preserve">2.3.7 - COMBUSTIBLES, LUBRICANTES, PRODUCTOS QUÍMICOS </t>
  </si>
  <si>
    <t>Y CONEXOS</t>
  </si>
  <si>
    <t xml:space="preserve">2.3.8 - GASTOS QUE SE ASIGNARÁN DURANTE EL </t>
  </si>
  <si>
    <t>EJERCICIO (ART. 32 Y 33 LEY 423-06)</t>
  </si>
  <si>
    <t>2.3.9 - PRODUCTOS Y ÚTILES VARIOS</t>
  </si>
  <si>
    <t xml:space="preserve">2.4 - </t>
  </si>
  <si>
    <t>TRANSFERENCIAS CORRIENTES</t>
  </si>
  <si>
    <t>2.4.1 - TRANSFERENCIAS CORRIENTES AL SECTOR PRIVADO</t>
  </si>
  <si>
    <t xml:space="preserve">2.4.2 - TRANSFERENCIAS CORRIENTES AL GOBIERNO GENERAL </t>
  </si>
  <si>
    <t>NACIONAL</t>
  </si>
  <si>
    <t xml:space="preserve">2.4.3 - TRANSFERENCIAS CORRIENTES A GOBIERNOS GENERALES </t>
  </si>
  <si>
    <t>LOCALES</t>
  </si>
  <si>
    <t>2.4.4 - TRANSFERENCIAS CORRIENTES A EMPRESAS PÚBLICAS NO</t>
  </si>
  <si>
    <t>FINANCIERAS</t>
  </si>
  <si>
    <t xml:space="preserve">2.4.5 - TRANSFERENCIAS CORRIENTES A INSTITUCIONES PÚBLICAS </t>
  </si>
  <si>
    <t>2.4.7- TRANSFERENCIAS CORRIENTE AL SECTOR EXTERNO</t>
  </si>
  <si>
    <t>2.4.9- TRANSPARENCIA CORRIENTE A OTRAS INSTITUCIONES</t>
  </si>
  <si>
    <t>PUBLICAS</t>
  </si>
  <si>
    <t>2.5-</t>
  </si>
  <si>
    <t>TRANSFERENCIAS DE CAPITAL</t>
  </si>
  <si>
    <t>2.5.1- TRANSFERENCIAS DE CAPITAL AL SECTOR PRIVADO</t>
  </si>
  <si>
    <t>2.5.2- TRANSFERENCIAS DE CAPITAL  AL GOBIERNO GENERAL</t>
  </si>
  <si>
    <t xml:space="preserve">2.5.3- TRANSFERENCIAS DE CAPITAL A GOBIERNO GENERALES </t>
  </si>
  <si>
    <t xml:space="preserve">2.5.4- TRANSFERENCIAS DE CAPITAL A EMPRESAS PUBLICAS NO </t>
  </si>
  <si>
    <t>2.5.5- TRANSFERENCIAS DE CAPITAL A INSTITUCIONES PUBLICAS</t>
  </si>
  <si>
    <t>2.5.6- TRANSFERENCIAS DE CAPITAL AL SECTOR EXTERNO</t>
  </si>
  <si>
    <t xml:space="preserve">2.5.9- TRANSFERENCIAS DE CAPITAL A OTRAS INSTITUCIONES </t>
  </si>
  <si>
    <t>2.6-</t>
  </si>
  <si>
    <t>BIENES MUEBLES, INMUEBLES E INTANGIBLES</t>
  </si>
  <si>
    <t>2.6.1- MOBILIARIO Y EQUIPO</t>
  </si>
  <si>
    <t>2.6.2- MOBILIARIO Y EQUIPO EDUCACIONAL Y RECREATIVO</t>
  </si>
  <si>
    <t>2.6.3- EQUIPO E INSTRUMENTAL, CIENTIFICO Y LABORATORIO</t>
  </si>
  <si>
    <t>2.6.4- VEHICULOS Y EQUIPO DE TRASNPORTE, TRACCION</t>
  </si>
  <si>
    <t>Y ELEVACION</t>
  </si>
  <si>
    <t>2.6.5- MAQUINARIA, OTROS EQUIPOS Y HERRAMIENTAS</t>
  </si>
  <si>
    <t xml:space="preserve">2.6.6- EQUIPOS DE DEFENSA Y SEGURIDAD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</si>
  <si>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2.6.7- ACTIVOS BIOLOGICOS CULTIVABLES</t>
  </si>
  <si>
    <t xml:space="preserve">2.6.8- BIENES INTANGIBLES </t>
  </si>
  <si>
    <t>2.6.9- EDIFICIOS, ESTRUCTURAS, TIERRAS, TERRENOS Y OBJETOS</t>
  </si>
  <si>
    <t>DE VALOR</t>
  </si>
  <si>
    <t>2.7-</t>
  </si>
  <si>
    <t>OBRAS</t>
  </si>
  <si>
    <t>2.7.1- OBRAS EN EDIFICACIONES</t>
  </si>
  <si>
    <t>2.7.2- INFRAESTRUCCTURA</t>
  </si>
  <si>
    <t>2.7.3- CONSTRUCCION EN BIENES CONCESIONADOS</t>
  </si>
  <si>
    <t>2.7.4- GASTOS QUE SE ASIGNARAN DURANTE EL EJERCICIO PARA</t>
  </si>
  <si>
    <t>INVERSION (ART.32 Y 33 LEY 423-06)</t>
  </si>
  <si>
    <t>2.8-</t>
  </si>
  <si>
    <t>ADQUISICION DE ACTIVOS FINANCIEROS CON FINES</t>
  </si>
  <si>
    <t>DE POLITICA</t>
  </si>
  <si>
    <t>2.8.1- CONCESION DE PRESTAMOS</t>
  </si>
  <si>
    <t>2.8.2- ADQUICISION DE TITULOS VALORES REPRESENTATIVOS</t>
  </si>
  <si>
    <t xml:space="preserve">DE DEUDAS </t>
  </si>
  <si>
    <t>2.9-</t>
  </si>
  <si>
    <t>GASTOS FINANCIEROS</t>
  </si>
  <si>
    <t>2.9.1- INTERESES DE LA DEUDA PUBLICA INTERNA</t>
  </si>
  <si>
    <t>2.9.2- INTERESES DE LA DEUDA PUBLICA EXTERNA</t>
  </si>
  <si>
    <t>2.9.3- INTERES DE LA DEUDA COMERCIAL</t>
  </si>
  <si>
    <t xml:space="preserve">2.9.4- COMICIONES Y OTROS GASTOS BANCARIOS DE </t>
  </si>
  <si>
    <t>LA DEUDA PUBLICA</t>
  </si>
  <si>
    <t>TOTAL GASTOS</t>
  </si>
  <si>
    <t>4-</t>
  </si>
  <si>
    <t xml:space="preserve">APLICACIONES FINANCIERAS </t>
  </si>
  <si>
    <t>4.1-</t>
  </si>
  <si>
    <t>INCREMENTO DE ACTIVOS FINANCIEROS</t>
  </si>
  <si>
    <t>4.1.1- INCREMENTOS DE ACTIVOS FINANCIEROS CORRIENTES</t>
  </si>
  <si>
    <t xml:space="preserve">  </t>
  </si>
  <si>
    <t>4.1.2- INCREMENTO DE ACTIVOS FINANCEIROS NO CORRIENTES</t>
  </si>
  <si>
    <t>4.2-</t>
  </si>
  <si>
    <t>DISMINUCION DE PASIVOS</t>
  </si>
  <si>
    <t>4.2.1- DISMUNUCION DE PASIVOS CORRIENTES</t>
  </si>
  <si>
    <t xml:space="preserve">4.2.2- DISMINUCION DE PASIVOS NO CORRIENTES </t>
  </si>
  <si>
    <t>4.3-</t>
  </si>
  <si>
    <t>DISMINUCION DE FONDOS DE TERCEROS</t>
  </si>
  <si>
    <t xml:space="preserve">4.3.5- DISMINUCION DE DEPOSITOS FONDOS </t>
  </si>
  <si>
    <t>DE TERCEROS</t>
  </si>
  <si>
    <t>TOTAL APLICACIONES FINANCIERAS</t>
  </si>
  <si>
    <t>TOTAL GASTOS Y APLICACIONES FINANCIERAS</t>
  </si>
  <si>
    <t xml:space="preserve">REVISADO POR </t>
  </si>
  <si>
    <t xml:space="preserve"> AUTORIZADO</t>
  </si>
  <si>
    <t>Enc. De Contabilidad</t>
  </si>
  <si>
    <t>MARZO</t>
  </si>
  <si>
    <t>ABRIL</t>
  </si>
  <si>
    <t>MAYO</t>
  </si>
  <si>
    <t>JUNIO</t>
  </si>
  <si>
    <t>JULIO</t>
  </si>
  <si>
    <r>
      <rPr>
        <sz val="8"/>
        <rFont val="Calibri"/>
        <family val="2"/>
      </rPr>
      <t>2.1.3 - DIETAS Y GASTOS DE
REPRESENTACIÓN</t>
    </r>
  </si>
  <si>
    <r>
      <rPr>
        <sz val="8"/>
        <rFont val="Calibri"/>
        <family val="2"/>
      </rPr>
      <t>2.1.4 - GRATIFICACIONES Y
BONIFICACIONES</t>
    </r>
  </si>
  <si>
    <r>
      <rPr>
        <sz val="8"/>
        <rFont val="Calibri"/>
        <family val="2"/>
      </rPr>
      <t>2.1.5 - CONTRIBUCIONES A LA SEGURIDAD
SOCIAL</t>
    </r>
  </si>
  <si>
    <r>
      <rPr>
        <sz val="8"/>
        <rFont val="Calibri"/>
        <family val="2"/>
      </rPr>
      <t>2.2.9 - OTRAS CONTRATACIONES DE
SERVICIOS</t>
    </r>
  </si>
  <si>
    <r>
      <rPr>
        <sz val="8"/>
        <rFont val="Calibri"/>
        <family val="2"/>
      </rPr>
      <t>2.3.1 - ALIMENTOS Y PRODUCTOS
AGROFORESTALES</t>
    </r>
  </si>
  <si>
    <r>
      <rPr>
        <sz val="8"/>
        <rFont val="Calibri"/>
        <family val="2"/>
      </rPr>
      <t>2.3.3 - PRODUCTOS DE PAPEL, CARTÓN E
IMPRESOS</t>
    </r>
  </si>
  <si>
    <r>
      <rPr>
        <sz val="8"/>
        <rFont val="Calibri"/>
        <family val="2"/>
      </rPr>
      <t>2.3.5 - PRODUCTOS DE CUERO, CAUCHO Y
PLÁSTICO</t>
    </r>
  </si>
  <si>
    <r>
      <rPr>
        <sz val="8"/>
        <rFont val="Calibri"/>
        <family val="2"/>
      </rPr>
      <t>2.3.6 - PRODUCTOS DE MINERALES,
METÁLICOS Y NO METÁLICOS</t>
    </r>
  </si>
  <si>
    <t>AGOSTO</t>
  </si>
  <si>
    <t xml:space="preserve">      LiC. LISBETT FAMILIA VASQUEZ     </t>
  </si>
  <si>
    <t xml:space="preserve">Sub-director Administrativo </t>
  </si>
  <si>
    <t xml:space="preserve">     LIC. FELIX JAVIER FELIZ      </t>
  </si>
  <si>
    <t>SEPTIEMBRE</t>
  </si>
  <si>
    <t>OCTUBRE</t>
  </si>
  <si>
    <t>Sub-director Financiero</t>
  </si>
  <si>
    <t xml:space="preserve">     LIC. Yoni Roman Mateo Lantigua     </t>
  </si>
  <si>
    <r>
      <rPr>
        <sz val="7"/>
        <rFont val="Calibri"/>
        <family val="2"/>
      </rPr>
      <t>2.1.3 - DIETAS Y GASTOS DE
REPRESENTACIÓN</t>
    </r>
  </si>
  <si>
    <r>
      <rPr>
        <sz val="7"/>
        <rFont val="Calibri"/>
        <family val="2"/>
      </rPr>
      <t>2.1.4 - GRATIFICACIONES Y
BONIFICACIONES</t>
    </r>
  </si>
  <si>
    <r>
      <rPr>
        <sz val="7"/>
        <rFont val="Calibri"/>
        <family val="2"/>
      </rPr>
      <t>2.1.5 - CONTRIBUCIONES A LA SEGURIDAD
SOCIAL</t>
    </r>
  </si>
  <si>
    <r>
      <rPr>
        <sz val="7"/>
        <rFont val="Calibri"/>
        <family val="2"/>
      </rPr>
      <t>2.2.9 - OTRAS CONTRATACIONES DE
SERVICIOS</t>
    </r>
  </si>
  <si>
    <r>
      <rPr>
        <sz val="7"/>
        <rFont val="Calibri"/>
        <family val="2"/>
      </rPr>
      <t>2.3.1 - ALIMENTOS Y PRODUCTOS
AGROFORESTALES</t>
    </r>
  </si>
  <si>
    <r>
      <rPr>
        <sz val="7"/>
        <rFont val="Calibri"/>
        <family val="2"/>
      </rPr>
      <t>2.3.3 - PRODUCTOS DE PAPEL, CARTÓN E
IMPRESOS</t>
    </r>
  </si>
  <si>
    <r>
      <rPr>
        <sz val="7"/>
        <rFont val="Calibri"/>
        <family val="2"/>
      </rPr>
      <t>2.3.5 - PRODUCTOS DE CUERO, CAUCHO Y
PLÁSTICO</t>
    </r>
  </si>
  <si>
    <r>
      <rPr>
        <sz val="7"/>
        <rFont val="Calibri"/>
        <family val="2"/>
      </rPr>
      <t>2.3.6 - PRODUCTOS DE MINERALES,
METÁLICOS Y NO METÁLICOS</t>
    </r>
  </si>
  <si>
    <t>NOVIEMBRE</t>
  </si>
  <si>
    <r>
      <rPr>
        <sz val="10"/>
        <rFont val="Calibri"/>
        <family val="2"/>
      </rPr>
      <t>2.1.3 - DIETAS Y GASTOS DE
REPRESENTACIÓN</t>
    </r>
  </si>
  <si>
    <r>
      <rPr>
        <sz val="10"/>
        <rFont val="Calibri"/>
        <family val="2"/>
      </rPr>
      <t>2.1.4 - GRATIFICACIONES Y
BONIFICACIONES</t>
    </r>
  </si>
  <si>
    <r>
      <rPr>
        <sz val="10"/>
        <rFont val="Calibri"/>
        <family val="2"/>
      </rPr>
      <t>2.1.5 - CONTRIBUCIONES A LA SEGURIDAD
SOCIAL</t>
    </r>
  </si>
  <si>
    <r>
      <rPr>
        <sz val="10"/>
        <rFont val="Calibri"/>
        <family val="2"/>
      </rPr>
      <t>2.2.9 - OTRAS CONTRATACIONES DE
SERVICIOS</t>
    </r>
  </si>
  <si>
    <r>
      <rPr>
        <sz val="10"/>
        <rFont val="Calibri"/>
        <family val="2"/>
      </rPr>
      <t>2.3.1 - ALIMENTOS Y PRODUCTOS
AGROFORESTALES</t>
    </r>
  </si>
  <si>
    <r>
      <rPr>
        <sz val="10"/>
        <rFont val="Calibri"/>
        <family val="2"/>
      </rPr>
      <t>2.3.3 - PRODUCTOS DE PAPEL, CARTÓN E
IMPRESOS</t>
    </r>
  </si>
  <si>
    <r>
      <rPr>
        <sz val="10"/>
        <rFont val="Calibri"/>
        <family val="2"/>
      </rPr>
      <t>2.3.5 - PRODUCTOS DE CUERO, CAUCHO Y
PLÁSTICO</t>
    </r>
  </si>
  <si>
    <r>
      <rPr>
        <sz val="10"/>
        <rFont val="Calibri"/>
        <family val="2"/>
      </rPr>
      <t>2.3.6 - PRODUCTOS DE MINERALES,
METÁLICOS Y NO METÁLICOS</t>
    </r>
  </si>
  <si>
    <t>DICIEMBRE</t>
  </si>
  <si>
    <r>
      <rPr>
        <sz val="12"/>
        <rFont val="Calibri"/>
        <family val="2"/>
      </rPr>
      <t>2.1.3 - DIETAS Y GASTOS DE
REPRESENTACIÓN</t>
    </r>
  </si>
  <si>
    <r>
      <rPr>
        <sz val="12"/>
        <rFont val="Calibri"/>
        <family val="2"/>
      </rPr>
      <t>2.1.4 - GRATIFICACIONES Y
BONIFICACIONES</t>
    </r>
  </si>
  <si>
    <r>
      <rPr>
        <sz val="12"/>
        <rFont val="Calibri"/>
        <family val="2"/>
      </rPr>
      <t>2.1.5 - CONTRIBUCIONES A LA SEGURIDAD
SOCIAL</t>
    </r>
  </si>
  <si>
    <r>
      <rPr>
        <sz val="12"/>
        <rFont val="Calibri"/>
        <family val="2"/>
      </rPr>
      <t>2.2.9 - OTRAS CONTRATACIONES DE
SERVICIOS</t>
    </r>
  </si>
  <si>
    <r>
      <rPr>
        <sz val="12"/>
        <rFont val="Calibri"/>
        <family val="2"/>
      </rPr>
      <t>2.3.1 - ALIMENTOS Y PRODUCTOS
AGROFORESTALES</t>
    </r>
  </si>
  <si>
    <r>
      <rPr>
        <sz val="12"/>
        <rFont val="Calibri"/>
        <family val="2"/>
      </rPr>
      <t>2.3.3 - PRODUCTOS DE PAPEL, CARTÓN E
IMPRESOS</t>
    </r>
  </si>
  <si>
    <r>
      <rPr>
        <sz val="12"/>
        <rFont val="Calibri"/>
        <family val="2"/>
      </rPr>
      <t>2.3.5 - PRODUCTOS DE CUERO, CAUCHO Y
PLÁSTICO</t>
    </r>
  </si>
  <si>
    <r>
      <rPr>
        <sz val="12"/>
        <rFont val="Calibri"/>
        <family val="2"/>
      </rPr>
      <t>2.3.6 - PRODUCTOS DE MINERALES,
METÁLICOS Y NO METÁLICOS</t>
    </r>
  </si>
  <si>
    <t>EJECUCION DE GASTOS Y APLICACIONES FINANCIERAS/2021</t>
  </si>
  <si>
    <t xml:space="preserve"> </t>
  </si>
  <si>
    <t xml:space="preserve">      LIC. LISBETT FAMILIA VASQUEZ     </t>
  </si>
  <si>
    <t>30/08     compu</t>
  </si>
  <si>
    <t xml:space="preserve">          LIC. Felix Javier Feliz           </t>
  </si>
  <si>
    <t xml:space="preserve">          Sub-Administrativo</t>
  </si>
  <si>
    <t xml:space="preserve">      LIC. MARCIA RIVERA GONZALEZ</t>
  </si>
  <si>
    <t xml:space="preserve">          LIC. HELEN DAHIANA MEDINA GARCIA     </t>
  </si>
  <si>
    <t xml:space="preserve">          Sub-Directora Financiera</t>
  </si>
  <si>
    <t>EJECUCION DE GASTOS Y APLICACIONES FINANCIERAS/2022</t>
  </si>
  <si>
    <t xml:space="preserve">2.2.6.3- SERVICIO DE ALIMENTACION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</si>
  <si>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</si>
  <si>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</t>
  </si>
  <si>
    <t>2.3.7 - COMBUSTIBLES, LUBRICANTES, PROD. QUÍM. CONEXOS</t>
  </si>
  <si>
    <t xml:space="preserve">OCTUBRE </t>
  </si>
  <si>
    <t xml:space="preserve">          LIC. HELEN D. MEDINA GARCIA     </t>
  </si>
  <si>
    <t>EJECUCION DE GASTOS Y APLICACIONES FINANCIERAS/2023</t>
  </si>
  <si>
    <t>|</t>
  </si>
  <si>
    <t xml:space="preserve">      LIC. IRIANA NICOL JIMENEZ G.</t>
  </si>
  <si>
    <t xml:space="preserve">LIC. HELEN D. MEDINA GARCIA     </t>
  </si>
  <si>
    <t>MENOS: REINTEGRO POR ENFERMEDAD COMUN; CUENTA 2.1.1.1.01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</si>
</sst>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b/>
      <sz val="8"/>
      <name val="Calibri"/>
      <family val="2"/>
      <scheme val="minor"/>
    </font>
    <font>
      <b/>
      <u/>
      <sz val="8"/>
      <name val="Arial"/>
      <family val="2"/>
    </font>
    <font>
      <u/>
      <sz val="8"/>
      <name val="Arial"/>
      <family val="2"/>
    </font>
    <font>
      <u/>
      <sz val="8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b/>
      <sz val="7"/>
      <name val="Calibri"/>
      <family val="2"/>
    </font>
    <font>
      <sz val="7"/>
      <name val="Calibri"/>
      <family val="2"/>
    </font>
    <font>
      <b/>
      <sz val="7"/>
      <name val="Calibri"/>
      <family val="2"/>
      <scheme val="minor"/>
    </font>
    <font>
      <b/>
      <u/>
      <sz val="7"/>
      <name val="Arial"/>
      <family val="2"/>
    </font>
    <font>
      <u/>
      <sz val="7"/>
      <name val="Arial"/>
      <family val="2"/>
    </font>
    <font>
      <u/>
      <sz val="7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b/>
      <u/>
      <sz val="10"/>
      <name val="Arial"/>
      <family val="2"/>
    </font>
    <font>
      <u/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  <scheme val="minor"/>
    </font>
    <font>
      <b/>
      <u/>
      <sz val="12"/>
      <name val="Arial"/>
      <family val="2"/>
    </font>
    <font>
      <u/>
      <sz val="12"/>
      <name val="Arial"/>
      <family val="2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1">
    <xf numFmtId="0" fontId="0" fillId="0" borderId="0" xfId="0"/>
    <xf numFmtId="0" fontId="1" fillId="0" borderId="0" xfId="0" applyFont="1"/>
    <xf numFmtId="0" fontId="2" fillId="0" borderId="0" xfId="0" applyFont="1" applyBorder="1"/>
    <xf numFmtId="0" fontId="3" fillId="0" borderId="0" xfId="0" applyFont="1"/>
    <xf numFmtId="4" fontId="3" fillId="0" borderId="0" xfId="0" applyNumberFormat="1" applyFont="1" applyAlignment="1">
      <alignment horizontal="right"/>
    </xf>
    <xf numFmtId="0" fontId="2" fillId="0" borderId="3" xfId="0" applyFont="1" applyBorder="1"/>
    <xf numFmtId="0" fontId="2" fillId="0" borderId="4" xfId="0" applyFont="1" applyBorder="1"/>
    <xf numFmtId="0" fontId="4" fillId="0" borderId="0" xfId="0" applyFont="1" applyBorder="1"/>
    <xf numFmtId="49" fontId="4" fillId="0" borderId="0" xfId="0" applyNumberFormat="1" applyFont="1" applyBorder="1" applyAlignment="1">
      <alignment horizontal="right"/>
    </xf>
    <xf numFmtId="0" fontId="6" fillId="0" borderId="0" xfId="0" applyFont="1"/>
    <xf numFmtId="4" fontId="0" fillId="0" borderId="0" xfId="0" applyNumberFormat="1"/>
    <xf numFmtId="0" fontId="7" fillId="0" borderId="0" xfId="0" applyFont="1"/>
    <xf numFmtId="0" fontId="4" fillId="0" borderId="0" xfId="0" applyFont="1"/>
    <xf numFmtId="49" fontId="2" fillId="0" borderId="0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2" fillId="0" borderId="2" xfId="0" applyFont="1" applyBorder="1"/>
    <xf numFmtId="4" fontId="2" fillId="0" borderId="5" xfId="0" applyNumberFormat="1" applyFont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8" fillId="0" borderId="0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vertical="top"/>
    </xf>
    <xf numFmtId="0" fontId="3" fillId="0" borderId="0" xfId="0" applyFont="1" applyBorder="1" applyAlignment="1"/>
    <xf numFmtId="4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9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/>
    <xf numFmtId="4" fontId="3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top"/>
    </xf>
    <xf numFmtId="0" fontId="10" fillId="0" borderId="0" xfId="0" applyFont="1" applyFill="1" applyBorder="1" applyAlignment="1"/>
    <xf numFmtId="0" fontId="7" fillId="0" borderId="0" xfId="0" applyFont="1" applyBorder="1" applyAlignment="1">
      <alignment horizontal="right"/>
    </xf>
    <xf numFmtId="0" fontId="9" fillId="0" borderId="0" xfId="0" applyFont="1" applyFill="1" applyBorder="1" applyAlignment="1">
      <alignment vertical="top"/>
    </xf>
    <xf numFmtId="0" fontId="2" fillId="0" borderId="0" xfId="0" applyFont="1" applyBorder="1" applyAlignment="1"/>
    <xf numFmtId="0" fontId="4" fillId="0" borderId="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49" fontId="3" fillId="0" borderId="0" xfId="0" applyNumberFormat="1" applyFont="1" applyBorder="1" applyAlignment="1">
      <alignment horizontal="right"/>
    </xf>
    <xf numFmtId="0" fontId="4" fillId="0" borderId="0" xfId="0" applyFont="1" applyBorder="1" applyAlignment="1"/>
    <xf numFmtId="49" fontId="10" fillId="0" borderId="0" xfId="0" applyNumberFormat="1" applyFont="1" applyBorder="1" applyAlignment="1">
      <alignment horizontal="right"/>
    </xf>
    <xf numFmtId="0" fontId="10" fillId="0" borderId="0" xfId="0" applyFont="1" applyBorder="1" applyAlignment="1"/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4" fontId="11" fillId="0" borderId="0" xfId="0" applyNumberFormat="1" applyFont="1" applyBorder="1" applyAlignment="1">
      <alignment horizontal="right"/>
    </xf>
    <xf numFmtId="0" fontId="10" fillId="0" borderId="0" xfId="0" applyFont="1" applyFill="1" applyBorder="1"/>
    <xf numFmtId="0" fontId="4" fillId="0" borderId="0" xfId="0" applyFont="1" applyFill="1" applyBorder="1"/>
    <xf numFmtId="4" fontId="12" fillId="0" borderId="0" xfId="0" applyNumberFormat="1" applyFont="1" applyBorder="1" applyAlignment="1">
      <alignment horizontal="right"/>
    </xf>
    <xf numFmtId="4" fontId="2" fillId="0" borderId="7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7" fillId="0" borderId="0" xfId="0" applyFont="1" applyAlignment="1">
      <alignment horizontal="center"/>
    </xf>
    <xf numFmtId="0" fontId="13" fillId="0" borderId="0" xfId="0" applyFont="1" applyAlignment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49" fontId="16" fillId="0" borderId="0" xfId="0" applyNumberFormat="1" applyFont="1" applyBorder="1" applyAlignment="1">
      <alignment horizontal="left"/>
    </xf>
    <xf numFmtId="0" fontId="16" fillId="0" borderId="0" xfId="0" applyFont="1" applyBorder="1"/>
    <xf numFmtId="0" fontId="17" fillId="0" borderId="0" xfId="0" applyFont="1"/>
    <xf numFmtId="4" fontId="17" fillId="0" borderId="0" xfId="0" applyNumberFormat="1" applyFont="1" applyAlignment="1">
      <alignment horizontal="right"/>
    </xf>
    <xf numFmtId="49" fontId="16" fillId="0" borderId="1" xfId="0" applyNumberFormat="1" applyFont="1" applyBorder="1" applyAlignment="1">
      <alignment horizontal="left"/>
    </xf>
    <xf numFmtId="0" fontId="16" fillId="0" borderId="2" xfId="0" applyFont="1" applyBorder="1"/>
    <xf numFmtId="0" fontId="16" fillId="0" borderId="3" xfId="0" applyFont="1" applyBorder="1"/>
    <xf numFmtId="0" fontId="16" fillId="0" borderId="4" xfId="0" applyFont="1" applyBorder="1"/>
    <xf numFmtId="4" fontId="16" fillId="0" borderId="5" xfId="0" applyNumberFormat="1" applyFont="1" applyBorder="1" applyAlignment="1">
      <alignment horizontal="right"/>
    </xf>
    <xf numFmtId="4" fontId="16" fillId="0" borderId="4" xfId="0" applyNumberFormat="1" applyFont="1" applyBorder="1" applyAlignment="1">
      <alignment horizontal="right"/>
    </xf>
    <xf numFmtId="4" fontId="16" fillId="0" borderId="3" xfId="0" applyNumberFormat="1" applyFont="1" applyBorder="1" applyAlignment="1">
      <alignment horizontal="right"/>
    </xf>
    <xf numFmtId="0" fontId="16" fillId="0" borderId="6" xfId="0" applyFont="1" applyBorder="1" applyAlignment="1">
      <alignment horizontal="right"/>
    </xf>
    <xf numFmtId="0" fontId="18" fillId="0" borderId="0" xfId="0" applyFont="1" applyFill="1" applyBorder="1" applyAlignment="1">
      <alignment horizontal="right" vertical="top"/>
    </xf>
    <xf numFmtId="0" fontId="18" fillId="0" borderId="0" xfId="0" applyFont="1" applyFill="1" applyBorder="1" applyAlignment="1">
      <alignment vertical="top"/>
    </xf>
    <xf numFmtId="0" fontId="17" fillId="0" borderId="0" xfId="0" applyFont="1" applyBorder="1" applyAlignment="1"/>
    <xf numFmtId="4" fontId="16" fillId="0" borderId="0" xfId="0" applyNumberFormat="1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0" fontId="19" fillId="0" borderId="0" xfId="0" applyFont="1" applyFill="1" applyBorder="1" applyAlignment="1">
      <alignment horizontal="left" vertical="top"/>
    </xf>
    <xf numFmtId="0" fontId="15" fillId="0" borderId="0" xfId="0" applyFont="1" applyFill="1" applyBorder="1" applyAlignment="1"/>
    <xf numFmtId="4" fontId="17" fillId="0" borderId="0" xfId="0" applyNumberFormat="1" applyFont="1" applyBorder="1" applyAlignment="1">
      <alignment horizontal="right"/>
    </xf>
    <xf numFmtId="0" fontId="15" fillId="0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top"/>
    </xf>
    <xf numFmtId="0" fontId="20" fillId="0" borderId="0" xfId="0" applyFont="1" applyFill="1" applyBorder="1" applyAlignment="1"/>
    <xf numFmtId="0" fontId="14" fillId="0" borderId="0" xfId="0" applyFont="1" applyBorder="1" applyAlignment="1">
      <alignment horizontal="right"/>
    </xf>
    <xf numFmtId="0" fontId="15" fillId="0" borderId="0" xfId="0" applyFont="1" applyBorder="1"/>
    <xf numFmtId="0" fontId="19" fillId="0" borderId="0" xfId="0" applyFont="1" applyFill="1" applyBorder="1" applyAlignment="1">
      <alignment vertical="top"/>
    </xf>
    <xf numFmtId="0" fontId="16" fillId="0" borderId="0" xfId="0" applyFont="1" applyBorder="1" applyAlignment="1"/>
    <xf numFmtId="0" fontId="15" fillId="0" borderId="0" xfId="0" applyFont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horizontal="right"/>
    </xf>
    <xf numFmtId="0" fontId="15" fillId="0" borderId="0" xfId="0" applyFont="1" applyBorder="1" applyAlignment="1"/>
    <xf numFmtId="49" fontId="20" fillId="0" borderId="0" xfId="0" applyNumberFormat="1" applyFont="1" applyBorder="1" applyAlignment="1">
      <alignment horizontal="right"/>
    </xf>
    <xf numFmtId="0" fontId="20" fillId="0" borderId="0" xfId="0" applyFont="1" applyBorder="1" applyAlignment="1"/>
    <xf numFmtId="49" fontId="15" fillId="0" borderId="0" xfId="0" applyNumberFormat="1" applyFont="1" applyBorder="1" applyAlignment="1">
      <alignment horizontal="right"/>
    </xf>
    <xf numFmtId="0" fontId="20" fillId="0" borderId="0" xfId="0" applyFont="1" applyBorder="1" applyAlignment="1">
      <alignment horizontal="right"/>
    </xf>
    <xf numFmtId="0" fontId="20" fillId="0" borderId="0" xfId="0" applyFont="1" applyBorder="1"/>
    <xf numFmtId="4" fontId="21" fillId="0" borderId="0" xfId="0" applyNumberFormat="1" applyFont="1" applyBorder="1" applyAlignment="1">
      <alignment horizontal="right"/>
    </xf>
    <xf numFmtId="0" fontId="20" fillId="0" borderId="0" xfId="0" applyFont="1" applyFill="1" applyBorder="1"/>
    <xf numFmtId="0" fontId="15" fillId="0" borderId="0" xfId="0" applyFont="1" applyFill="1" applyBorder="1"/>
    <xf numFmtId="4" fontId="22" fillId="0" borderId="0" xfId="0" applyNumberFormat="1" applyFont="1" applyBorder="1" applyAlignment="1">
      <alignment horizontal="right"/>
    </xf>
    <xf numFmtId="4" fontId="16" fillId="0" borderId="7" xfId="0" applyNumberFormat="1" applyFont="1" applyBorder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15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3" fillId="0" borderId="0" xfId="0" applyFont="1"/>
    <xf numFmtId="0" fontId="14" fillId="0" borderId="0" xfId="0" applyFont="1" applyAlignment="1">
      <alignment horizontal="center"/>
    </xf>
    <xf numFmtId="0" fontId="23" fillId="0" borderId="0" xfId="0" applyFont="1" applyAlignment="1"/>
    <xf numFmtId="0" fontId="24" fillId="0" borderId="0" xfId="0" applyFont="1"/>
    <xf numFmtId="49" fontId="25" fillId="0" borderId="0" xfId="0" applyNumberFormat="1" applyFont="1" applyBorder="1" applyAlignment="1">
      <alignment horizontal="left"/>
    </xf>
    <xf numFmtId="0" fontId="25" fillId="0" borderId="0" xfId="0" applyFont="1" applyBorder="1"/>
    <xf numFmtId="0" fontId="26" fillId="0" borderId="0" xfId="0" applyFont="1"/>
    <xf numFmtId="4" fontId="26" fillId="0" borderId="0" xfId="0" applyNumberFormat="1" applyFont="1" applyAlignment="1">
      <alignment horizontal="right"/>
    </xf>
    <xf numFmtId="49" fontId="25" fillId="0" borderId="1" xfId="0" applyNumberFormat="1" applyFont="1" applyBorder="1" applyAlignment="1">
      <alignment horizontal="left"/>
    </xf>
    <xf numFmtId="0" fontId="25" fillId="0" borderId="2" xfId="0" applyFont="1" applyBorder="1"/>
    <xf numFmtId="0" fontId="25" fillId="0" borderId="3" xfId="0" applyFont="1" applyBorder="1"/>
    <xf numFmtId="0" fontId="25" fillId="0" borderId="4" xfId="0" applyFont="1" applyBorder="1"/>
    <xf numFmtId="4" fontId="25" fillId="0" borderId="5" xfId="0" applyNumberFormat="1" applyFont="1" applyBorder="1" applyAlignment="1">
      <alignment horizontal="right"/>
    </xf>
    <xf numFmtId="4" fontId="25" fillId="0" borderId="4" xfId="0" applyNumberFormat="1" applyFont="1" applyBorder="1" applyAlignment="1">
      <alignment horizontal="right"/>
    </xf>
    <xf numFmtId="4" fontId="25" fillId="0" borderId="3" xfId="0" applyNumberFormat="1" applyFont="1" applyBorder="1" applyAlignment="1">
      <alignment horizontal="right"/>
    </xf>
    <xf numFmtId="0" fontId="25" fillId="0" borderId="6" xfId="0" applyFont="1" applyBorder="1" applyAlignment="1">
      <alignment horizontal="right"/>
    </xf>
    <xf numFmtId="0" fontId="27" fillId="0" borderId="0" xfId="0" applyFont="1" applyFill="1" applyBorder="1" applyAlignment="1">
      <alignment horizontal="right" vertical="top"/>
    </xf>
    <xf numFmtId="0" fontId="27" fillId="0" borderId="0" xfId="0" applyFont="1" applyFill="1" applyBorder="1" applyAlignment="1">
      <alignment vertical="top"/>
    </xf>
    <xf numFmtId="0" fontId="26" fillId="0" borderId="0" xfId="0" applyFont="1" applyBorder="1" applyAlignment="1"/>
    <xf numFmtId="4" fontId="25" fillId="0" borderId="0" xfId="0" applyNumberFormat="1" applyFont="1" applyBorder="1" applyAlignment="1">
      <alignment horizontal="right"/>
    </xf>
    <xf numFmtId="0" fontId="24" fillId="0" borderId="0" xfId="0" applyFont="1" applyBorder="1" applyAlignment="1">
      <alignment horizontal="right"/>
    </xf>
    <xf numFmtId="0" fontId="28" fillId="0" borderId="0" xfId="0" applyFont="1" applyFill="1" applyBorder="1" applyAlignment="1">
      <alignment horizontal="left" vertical="top"/>
    </xf>
    <xf numFmtId="0" fontId="24" fillId="0" borderId="0" xfId="0" applyFont="1" applyFill="1" applyBorder="1" applyAlignment="1"/>
    <xf numFmtId="4" fontId="26" fillId="0" borderId="0" xfId="0" applyNumberFormat="1" applyFont="1" applyBorder="1" applyAlignment="1">
      <alignment horizontal="right"/>
    </xf>
    <xf numFmtId="0" fontId="24" fillId="0" borderId="0" xfId="0" applyFont="1" applyFill="1" applyBorder="1" applyAlignment="1">
      <alignment horizontal="left" vertical="top"/>
    </xf>
    <xf numFmtId="0" fontId="24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top"/>
    </xf>
    <xf numFmtId="0" fontId="29" fillId="0" borderId="0" xfId="0" applyFont="1" applyFill="1" applyBorder="1" applyAlignment="1"/>
    <xf numFmtId="0" fontId="6" fillId="0" borderId="0" xfId="0" applyFont="1" applyBorder="1" applyAlignment="1">
      <alignment horizontal="right"/>
    </xf>
    <xf numFmtId="0" fontId="24" fillId="0" borderId="0" xfId="0" applyFont="1" applyBorder="1"/>
    <xf numFmtId="0" fontId="28" fillId="0" borderId="0" xfId="0" applyFont="1" applyFill="1" applyBorder="1" applyAlignment="1">
      <alignment vertical="top"/>
    </xf>
    <xf numFmtId="0" fontId="25" fillId="0" borderId="0" xfId="0" applyFont="1" applyBorder="1" applyAlignment="1"/>
    <xf numFmtId="0" fontId="24" fillId="0" borderId="0" xfId="0" applyFont="1" applyBorder="1" applyAlignment="1">
      <alignment vertical="top"/>
    </xf>
    <xf numFmtId="0" fontId="26" fillId="0" borderId="0" xfId="0" applyFont="1" applyBorder="1" applyAlignment="1">
      <alignment vertical="top"/>
    </xf>
    <xf numFmtId="49" fontId="26" fillId="0" borderId="0" xfId="0" applyNumberFormat="1" applyFont="1" applyBorder="1" applyAlignment="1">
      <alignment horizontal="right"/>
    </xf>
    <xf numFmtId="0" fontId="24" fillId="0" borderId="0" xfId="0" applyFont="1" applyBorder="1" applyAlignment="1"/>
    <xf numFmtId="49" fontId="29" fillId="0" borderId="0" xfId="0" applyNumberFormat="1" applyFont="1" applyBorder="1" applyAlignment="1">
      <alignment horizontal="right"/>
    </xf>
    <xf numFmtId="0" fontId="29" fillId="0" borderId="0" xfId="0" applyFont="1" applyBorder="1" applyAlignment="1"/>
    <xf numFmtId="49" fontId="24" fillId="0" borderId="0" xfId="0" applyNumberFormat="1" applyFont="1" applyBorder="1" applyAlignment="1">
      <alignment horizontal="right"/>
    </xf>
    <xf numFmtId="0" fontId="29" fillId="0" borderId="0" xfId="0" applyFont="1" applyBorder="1" applyAlignment="1">
      <alignment horizontal="right"/>
    </xf>
    <xf numFmtId="0" fontId="29" fillId="0" borderId="0" xfId="0" applyFont="1" applyBorder="1"/>
    <xf numFmtId="4" fontId="30" fillId="0" borderId="0" xfId="0" applyNumberFormat="1" applyFont="1" applyBorder="1" applyAlignment="1">
      <alignment horizontal="right"/>
    </xf>
    <xf numFmtId="0" fontId="29" fillId="0" borderId="0" xfId="0" applyFont="1" applyFill="1" applyBorder="1"/>
    <xf numFmtId="0" fontId="24" fillId="0" borderId="0" xfId="0" applyFont="1" applyFill="1" applyBorder="1"/>
    <xf numFmtId="4" fontId="31" fillId="0" borderId="0" xfId="0" applyNumberFormat="1" applyFont="1" applyBorder="1" applyAlignment="1">
      <alignment horizontal="right"/>
    </xf>
    <xf numFmtId="4" fontId="25" fillId="0" borderId="7" xfId="0" applyNumberFormat="1" applyFont="1" applyBorder="1" applyAlignment="1">
      <alignment horizontal="right"/>
    </xf>
    <xf numFmtId="0" fontId="2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4" fillId="0" borderId="0" xfId="0" applyFont="1" applyFill="1" applyBorder="1" applyAlignment="1">
      <alignment vertical="top"/>
    </xf>
    <xf numFmtId="0" fontId="2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9" fontId="25" fillId="0" borderId="0" xfId="0" applyNumberFormat="1" applyFont="1" applyAlignment="1"/>
    <xf numFmtId="0" fontId="32" fillId="0" borderId="0" xfId="0" applyFont="1"/>
    <xf numFmtId="49" fontId="33" fillId="0" borderId="0" xfId="0" applyNumberFormat="1" applyFont="1" applyBorder="1" applyAlignment="1">
      <alignment horizontal="left"/>
    </xf>
    <xf numFmtId="0" fontId="33" fillId="0" borderId="0" xfId="0" applyFont="1" applyBorder="1"/>
    <xf numFmtId="0" fontId="34" fillId="0" borderId="0" xfId="0" applyFont="1"/>
    <xf numFmtId="4" fontId="34" fillId="0" borderId="0" xfId="0" applyNumberFormat="1" applyFont="1" applyAlignment="1">
      <alignment horizontal="right"/>
    </xf>
    <xf numFmtId="49" fontId="33" fillId="0" borderId="1" xfId="0" applyNumberFormat="1" applyFont="1" applyBorder="1" applyAlignment="1">
      <alignment horizontal="left"/>
    </xf>
    <xf numFmtId="0" fontId="33" fillId="0" borderId="2" xfId="0" applyFont="1" applyBorder="1"/>
    <xf numFmtId="0" fontId="33" fillId="0" borderId="3" xfId="0" applyFont="1" applyBorder="1"/>
    <xf numFmtId="0" fontId="33" fillId="0" borderId="4" xfId="0" applyFont="1" applyBorder="1"/>
    <xf numFmtId="4" fontId="33" fillId="0" borderId="5" xfId="0" applyNumberFormat="1" applyFont="1" applyBorder="1" applyAlignment="1">
      <alignment horizontal="right"/>
    </xf>
    <xf numFmtId="0" fontId="33" fillId="0" borderId="6" xfId="0" applyFont="1" applyBorder="1" applyAlignment="1">
      <alignment horizontal="right"/>
    </xf>
    <xf numFmtId="0" fontId="35" fillId="0" borderId="0" xfId="0" applyFont="1" applyFill="1" applyBorder="1" applyAlignment="1">
      <alignment horizontal="right" vertical="top"/>
    </xf>
    <xf numFmtId="0" fontId="35" fillId="0" borderId="0" xfId="0" applyFont="1" applyFill="1" applyBorder="1" applyAlignment="1">
      <alignment vertical="top"/>
    </xf>
    <xf numFmtId="0" fontId="34" fillId="0" borderId="0" xfId="0" applyFont="1" applyBorder="1" applyAlignment="1"/>
    <xf numFmtId="4" fontId="33" fillId="0" borderId="0" xfId="0" applyNumberFormat="1" applyFont="1" applyBorder="1" applyAlignment="1">
      <alignment horizontal="right"/>
    </xf>
    <xf numFmtId="0" fontId="36" fillId="0" borderId="0" xfId="0" applyFont="1" applyBorder="1" applyAlignment="1">
      <alignment horizontal="right"/>
    </xf>
    <xf numFmtId="0" fontId="37" fillId="0" borderId="0" xfId="0" applyFont="1" applyFill="1" applyBorder="1" applyAlignment="1">
      <alignment horizontal="left" vertical="top"/>
    </xf>
    <xf numFmtId="0" fontId="36" fillId="0" borderId="0" xfId="0" applyFont="1" applyFill="1" applyBorder="1" applyAlignment="1"/>
    <xf numFmtId="4" fontId="34" fillId="0" borderId="0" xfId="0" applyNumberFormat="1" applyFont="1" applyBorder="1" applyAlignment="1">
      <alignment horizontal="right"/>
    </xf>
    <xf numFmtId="0" fontId="36" fillId="0" borderId="0" xfId="0" applyFont="1" applyFill="1" applyBorder="1" applyAlignment="1">
      <alignment horizontal="left" vertical="top"/>
    </xf>
    <xf numFmtId="0" fontId="36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vertical="top"/>
    </xf>
    <xf numFmtId="0" fontId="38" fillId="0" borderId="0" xfId="0" applyFont="1" applyFill="1" applyBorder="1" applyAlignment="1"/>
    <xf numFmtId="0" fontId="32" fillId="0" borderId="0" xfId="0" applyFont="1" applyBorder="1" applyAlignment="1">
      <alignment horizontal="right"/>
    </xf>
    <xf numFmtId="0" fontId="36" fillId="0" borderId="0" xfId="0" applyFont="1" applyBorder="1"/>
    <xf numFmtId="0" fontId="37" fillId="0" borderId="0" xfId="0" applyFont="1" applyFill="1" applyBorder="1" applyAlignment="1">
      <alignment vertical="top"/>
    </xf>
    <xf numFmtId="0" fontId="33" fillId="0" borderId="0" xfId="0" applyFont="1" applyBorder="1" applyAlignment="1"/>
    <xf numFmtId="0" fontId="36" fillId="0" borderId="0" xfId="0" applyFont="1" applyBorder="1" applyAlignment="1">
      <alignment vertical="top"/>
    </xf>
    <xf numFmtId="0" fontId="34" fillId="0" borderId="0" xfId="0" applyFont="1" applyBorder="1" applyAlignment="1">
      <alignment vertical="top"/>
    </xf>
    <xf numFmtId="49" fontId="34" fillId="0" borderId="0" xfId="0" applyNumberFormat="1" applyFont="1" applyBorder="1" applyAlignment="1">
      <alignment horizontal="right"/>
    </xf>
    <xf numFmtId="0" fontId="36" fillId="0" borderId="0" xfId="0" applyFont="1" applyBorder="1" applyAlignment="1"/>
    <xf numFmtId="49" fontId="38" fillId="0" borderId="0" xfId="0" applyNumberFormat="1" applyFont="1" applyBorder="1" applyAlignment="1">
      <alignment horizontal="right"/>
    </xf>
    <xf numFmtId="0" fontId="38" fillId="0" borderId="0" xfId="0" applyFont="1" applyBorder="1" applyAlignment="1"/>
    <xf numFmtId="49" fontId="36" fillId="0" borderId="0" xfId="0" applyNumberFormat="1" applyFont="1" applyBorder="1" applyAlignment="1">
      <alignment horizontal="right"/>
    </xf>
    <xf numFmtId="0" fontId="38" fillId="0" borderId="0" xfId="0" applyFont="1" applyBorder="1" applyAlignment="1">
      <alignment horizontal="right"/>
    </xf>
    <xf numFmtId="0" fontId="38" fillId="0" borderId="0" xfId="0" applyFont="1" applyBorder="1"/>
    <xf numFmtId="4" fontId="39" fillId="0" borderId="0" xfId="0" applyNumberFormat="1" applyFont="1" applyBorder="1" applyAlignment="1">
      <alignment horizontal="right"/>
    </xf>
    <xf numFmtId="0" fontId="38" fillId="0" borderId="0" xfId="0" applyFont="1" applyFill="1" applyBorder="1"/>
    <xf numFmtId="0" fontId="36" fillId="0" borderId="0" xfId="0" applyFont="1" applyFill="1" applyBorder="1"/>
    <xf numFmtId="4" fontId="40" fillId="0" borderId="0" xfId="0" applyNumberFormat="1" applyFont="1" applyBorder="1" applyAlignment="1">
      <alignment horizontal="right"/>
    </xf>
    <xf numFmtId="4" fontId="33" fillId="0" borderId="7" xfId="0" applyNumberFormat="1" applyFont="1" applyBorder="1" applyAlignment="1">
      <alignment horizontal="right"/>
    </xf>
    <xf numFmtId="0" fontId="14" fillId="0" borderId="0" xfId="0" applyFont="1" applyAlignment="1"/>
    <xf numFmtId="0" fontId="36" fillId="0" borderId="0" xfId="0" applyFont="1" applyFill="1" applyBorder="1" applyAlignment="1">
      <alignment vertical="top"/>
    </xf>
    <xf numFmtId="0" fontId="41" fillId="0" borderId="0" xfId="0" applyFont="1" applyAlignment="1"/>
    <xf numFmtId="0" fontId="41" fillId="0" borderId="0" xfId="0" applyFont="1"/>
    <xf numFmtId="0" fontId="5" fillId="0" borderId="0" xfId="0" applyFont="1"/>
    <xf numFmtId="4" fontId="43" fillId="0" borderId="8" xfId="0" applyNumberFormat="1" applyFont="1" applyBorder="1"/>
    <xf numFmtId="0" fontId="4" fillId="0" borderId="0" xfId="0" applyFont="1" applyFill="1" applyBorder="1" applyAlignment="1">
      <alignment vertical="top"/>
    </xf>
    <xf numFmtId="16" fontId="0" fillId="0" borderId="0" xfId="0" applyNumberFormat="1"/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49" fontId="2" fillId="0" borderId="0" xfId="0" applyNumberFormat="1" applyFont="1" applyAlignment="1"/>
    <xf numFmtId="0" fontId="44" fillId="0" borderId="0" xfId="0" applyFont="1" applyAlignment="1"/>
    <xf numFmtId="0" fontId="7" fillId="0" borderId="0" xfId="0" applyFont="1" applyAlignment="1"/>
    <xf numFmtId="0" fontId="4" fillId="0" borderId="0" xfId="0" applyFont="1" applyAlignment="1">
      <alignment horizontal="center" wrapText="1"/>
    </xf>
    <xf numFmtId="0" fontId="44" fillId="0" borderId="0" xfId="0" applyFont="1" applyAlignment="1">
      <alignment horizontal="center" wrapText="1"/>
    </xf>
    <xf numFmtId="0" fontId="4" fillId="0" borderId="0" xfId="0" applyFont="1" applyFill="1" applyBorder="1" applyAlignment="1">
      <alignment vertical="top"/>
    </xf>
    <xf numFmtId="0" fontId="7" fillId="0" borderId="0" xfId="0" applyFont="1" applyAlignment="1">
      <alignment horizontal="center" wrapText="1"/>
    </xf>
    <xf numFmtId="0" fontId="44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4" fontId="33" fillId="0" borderId="3" xfId="0" applyNumberFormat="1" applyFont="1" applyBorder="1" applyAlignment="1">
      <alignment horizontal="right"/>
    </xf>
    <xf numFmtId="4" fontId="2" fillId="0" borderId="5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4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4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4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4" fillId="0" borderId="0" xfId="0" applyFont="1" applyFill="1" applyBorder="1" applyAlignment="1">
      <alignment vertical="top"/>
    </xf>
    <xf numFmtId="0" fontId="4" fillId="0" borderId="0" xfId="0" applyFont="1" applyAlignment="1">
      <alignment horizontal="center" wrapText="1"/>
    </xf>
    <xf numFmtId="0" fontId="44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4" fontId="3" fillId="0" borderId="0" xfId="0" applyNumberFormat="1" applyFont="1" applyFill="1" applyBorder="1" applyAlignment="1">
      <alignment horizontal="right"/>
    </xf>
    <xf numFmtId="0" fontId="44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Fill="1" applyBorder="1" applyAlignment="1">
      <alignment vertical="top"/>
    </xf>
    <xf numFmtId="0" fontId="44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" fontId="4" fillId="0" borderId="0" xfId="0" applyNumberFormat="1" applyFont="1"/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Alignment="1">
      <alignment horizontal="center" wrapText="1"/>
    </xf>
    <xf numFmtId="0" fontId="44" fillId="0" borderId="0" xfId="0" applyFont="1" applyAlignment="1">
      <alignment horizontal="center" wrapText="1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44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4" fillId="0" borderId="0" xfId="0" applyFont="1" applyAlignment="1">
      <alignment wrapText="1"/>
    </xf>
    <xf numFmtId="0" fontId="4" fillId="0" borderId="0" xfId="0" applyFont="1" applyFill="1" applyBorder="1" applyAlignment="1">
      <alignment vertical="top"/>
    </xf>
    <xf numFmtId="49" fontId="2" fillId="0" borderId="0" xfId="0" applyNumberFormat="1" applyFont="1" applyAlignment="1">
      <alignment horizontal="center" wrapText="1"/>
    </xf>
    <xf numFmtId="49" fontId="2" fillId="0" borderId="8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4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1" fillId="0" borderId="0" xfId="0" applyFont="1" applyAlignment="1">
      <alignment horizontal="center" wrapText="1"/>
    </xf>
    <xf numFmtId="0" fontId="42" fillId="0" borderId="0" xfId="0" applyFont="1" applyAlignment="1">
      <alignment horizontal="center" wrapText="1"/>
    </xf>
    <xf numFmtId="49" fontId="33" fillId="0" borderId="0" xfId="0" applyNumberFormat="1" applyFont="1" applyAlignment="1">
      <alignment horizontal="center" wrapText="1"/>
    </xf>
    <xf numFmtId="0" fontId="36" fillId="0" borderId="0" xfId="0" applyFont="1" applyFill="1" applyBorder="1" applyAlignment="1">
      <alignment vertical="top"/>
    </xf>
    <xf numFmtId="0" fontId="41" fillId="0" borderId="0" xfId="0" applyFont="1" applyAlignment="1">
      <alignment horizontal="center"/>
    </xf>
    <xf numFmtId="49" fontId="25" fillId="0" borderId="0" xfId="0" applyNumberFormat="1" applyFont="1" applyAlignment="1">
      <alignment horizontal="center"/>
    </xf>
    <xf numFmtId="0" fontId="24" fillId="0" borderId="0" xfId="0" applyFont="1" applyFill="1" applyBorder="1" applyAlignment="1">
      <alignment vertical="top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9" fontId="16" fillId="0" borderId="0" xfId="0" applyNumberFormat="1" applyFont="1" applyAlignment="1">
      <alignment horizontal="center"/>
    </xf>
    <xf numFmtId="0" fontId="15" fillId="0" borderId="0" xfId="0" applyFont="1" applyFill="1" applyBorder="1" applyAlignment="1">
      <alignment vertical="top"/>
    </xf>
    <xf numFmtId="49" fontId="3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933450</xdr:colOff>
      <xdr:row>0</xdr:row>
      <xdr:rowOff>180975</xdr:rowOff>
    </xdr:from>
    <xdr:to>
      <xdr:col>19</xdr:col>
      <xdr:colOff>371475</xdr:colOff>
      <xdr:row>3</xdr:row>
      <xdr:rowOff>104775</xdr:rowOff>
    </xdr:to>
    <xdr:pic>
      <xdr:nvPicPr>
        <xdr:cNvPr id="3" name="Picture 2" descr="C:\Users\Gerencia Financiera2\Desktop\logo de la institucion nev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67900" y="180975"/>
          <a:ext cx="581025" cy="495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</xdr:row>
      <xdr:rowOff>57149</xdr:rowOff>
    </xdr:from>
    <xdr:to>
      <xdr:col>5</xdr:col>
      <xdr:colOff>40012</xdr:colOff>
      <xdr:row>3</xdr:row>
      <xdr:rowOff>85724</xdr:rowOff>
    </xdr:to>
    <xdr:pic>
      <xdr:nvPicPr>
        <xdr:cNvPr id="4" name="Picture 4" descr="Image result for logo de obras publicas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04950" y="0"/>
          <a:ext cx="849637" cy="409575"/>
        </a:xfrm>
        <a:prstGeom prst="rect">
          <a:avLst/>
        </a:prstGeom>
        <a:noFill/>
      </xdr:spPr>
    </xdr:pic>
    <xdr:clientData/>
  </xdr:twoCellAnchor>
  <xdr:oneCellAnchor>
    <xdr:from>
      <xdr:col>19</xdr:col>
      <xdr:colOff>266700</xdr:colOff>
      <xdr:row>152</xdr:row>
      <xdr:rowOff>133350</xdr:rowOff>
    </xdr:from>
    <xdr:ext cx="581025" cy="495300"/>
    <xdr:pic>
      <xdr:nvPicPr>
        <xdr:cNvPr id="5" name="Picture 2" descr="C:\Users\Gerencia Financiera2\Desktop\logo de la institucion nevo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9925" y="29108400"/>
          <a:ext cx="581025" cy="495300"/>
        </a:xfrm>
        <a:prstGeom prst="rect">
          <a:avLst/>
        </a:prstGeom>
        <a:noFill/>
      </xdr:spPr>
    </xdr:pic>
    <xdr:clientData/>
  </xdr:oneCellAnchor>
  <xdr:oneCellAnchor>
    <xdr:from>
      <xdr:col>4</xdr:col>
      <xdr:colOff>342900</xdr:colOff>
      <xdr:row>152</xdr:row>
      <xdr:rowOff>123824</xdr:rowOff>
    </xdr:from>
    <xdr:ext cx="849637" cy="409575"/>
    <xdr:pic>
      <xdr:nvPicPr>
        <xdr:cNvPr id="6" name="Picture 4" descr="Image result for logo de obras publicas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43150" y="290988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285750</xdr:colOff>
      <xdr:row>295</xdr:row>
      <xdr:rowOff>161925</xdr:rowOff>
    </xdr:from>
    <xdr:ext cx="581025" cy="495300"/>
    <xdr:pic>
      <xdr:nvPicPr>
        <xdr:cNvPr id="7" name="Picture 2" descr="C:\Users\Gerencia Financiera2\Desktop\logo de la institucion nevo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10575" y="56397525"/>
          <a:ext cx="581025" cy="495300"/>
        </a:xfrm>
        <a:prstGeom prst="rect">
          <a:avLst/>
        </a:prstGeom>
        <a:noFill/>
      </xdr:spPr>
    </xdr:pic>
    <xdr:clientData/>
  </xdr:oneCellAnchor>
  <xdr:oneCellAnchor>
    <xdr:from>
      <xdr:col>13</xdr:col>
      <xdr:colOff>333375</xdr:colOff>
      <xdr:row>296</xdr:row>
      <xdr:rowOff>9524</xdr:rowOff>
    </xdr:from>
    <xdr:ext cx="849637" cy="409575"/>
    <xdr:pic>
      <xdr:nvPicPr>
        <xdr:cNvPr id="8" name="Picture 4" descr="Image result for logo de obras publicas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64356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20</xdr:col>
      <xdr:colOff>666750</xdr:colOff>
      <xdr:row>451</xdr:row>
      <xdr:rowOff>95250</xdr:rowOff>
    </xdr:from>
    <xdr:ext cx="581025" cy="495300"/>
    <xdr:pic>
      <xdr:nvPicPr>
        <xdr:cNvPr id="9" name="Picture 2" descr="C:\Users\Gerencia Financiera2\Desktop\logo de la institucion nevo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91575" y="86067900"/>
          <a:ext cx="581025" cy="495300"/>
        </a:xfrm>
        <a:prstGeom prst="rect">
          <a:avLst/>
        </a:prstGeom>
        <a:noFill/>
      </xdr:spPr>
    </xdr:pic>
    <xdr:clientData/>
  </xdr:oneCellAnchor>
  <xdr:oneCellAnchor>
    <xdr:from>
      <xdr:col>13</xdr:col>
      <xdr:colOff>333375</xdr:colOff>
      <xdr:row>452</xdr:row>
      <xdr:rowOff>9524</xdr:rowOff>
    </xdr:from>
    <xdr:ext cx="849637" cy="409575"/>
    <xdr:pic>
      <xdr:nvPicPr>
        <xdr:cNvPr id="10" name="Picture 4" descr="Image result for logo de obras publicas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64356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1</xdr:col>
      <xdr:colOff>438150</xdr:colOff>
      <xdr:row>584</xdr:row>
      <xdr:rowOff>161924</xdr:rowOff>
    </xdr:from>
    <xdr:ext cx="849637" cy="409575"/>
    <xdr:pic>
      <xdr:nvPicPr>
        <xdr:cNvPr id="12" name="Picture 4" descr="Image result for logo de obras publicas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0" y="111537749"/>
          <a:ext cx="849637" cy="409575"/>
        </a:xfrm>
        <a:prstGeom prst="rect">
          <a:avLst/>
        </a:prstGeom>
        <a:noFill/>
      </xdr:spPr>
    </xdr:pic>
    <xdr:clientData/>
  </xdr:oneCellAnchor>
  <xdr:twoCellAnchor editAs="oneCell">
    <xdr:from>
      <xdr:col>13</xdr:col>
      <xdr:colOff>0</xdr:colOff>
      <xdr:row>584</xdr:row>
      <xdr:rowOff>142875</xdr:rowOff>
    </xdr:from>
    <xdr:to>
      <xdr:col>14</xdr:col>
      <xdr:colOff>47625</xdr:colOff>
      <xdr:row>587</xdr:row>
      <xdr:rowOff>66675</xdr:rowOff>
    </xdr:to>
    <xdr:pic>
      <xdr:nvPicPr>
        <xdr:cNvPr id="13" name="Imagen 12" descr="http://www.digecac.gob.do/transparencia/images/DIGECAC-FAVICOM_1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111518700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238125</xdr:colOff>
      <xdr:row>716</xdr:row>
      <xdr:rowOff>9524</xdr:rowOff>
    </xdr:from>
    <xdr:ext cx="849637" cy="409575"/>
    <xdr:pic>
      <xdr:nvPicPr>
        <xdr:cNvPr id="14" name="Picture 4" descr="Image result for logo de obras publicas">
          <a:extLst>
            <a:ext uri="{FF2B5EF4-FFF2-40B4-BE49-F238E27FC236}">
              <a16:creationId xmlns:a16="http://schemas.microsoft.com/office/drawing/2014/main" id="{D767DFF0-6C92-4D0E-86E6-31368ED4E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23975" y="1376648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714</xdr:row>
      <xdr:rowOff>171450</xdr:rowOff>
    </xdr:from>
    <xdr:ext cx="762000" cy="523875"/>
    <xdr:pic>
      <xdr:nvPicPr>
        <xdr:cNvPr id="15" name="Imagen 14" descr="http://www.digecac.gob.do/transparencia/images/DIGECAC-FAVICOM_1.png">
          <a:extLst>
            <a:ext uri="{FF2B5EF4-FFF2-40B4-BE49-F238E27FC236}">
              <a16:creationId xmlns:a16="http://schemas.microsoft.com/office/drawing/2014/main" id="{44CB45FB-F5AD-404D-8BB6-067447109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137445750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238125</xdr:colOff>
      <xdr:row>849</xdr:row>
      <xdr:rowOff>9524</xdr:rowOff>
    </xdr:from>
    <xdr:ext cx="849637" cy="409575"/>
    <xdr:pic>
      <xdr:nvPicPr>
        <xdr:cNvPr id="16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23975" y="1376648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846</xdr:row>
      <xdr:rowOff>95250</xdr:rowOff>
    </xdr:from>
    <xdr:ext cx="762000" cy="523875"/>
    <xdr:pic>
      <xdr:nvPicPr>
        <xdr:cNvPr id="17" name="Imagen 16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050" y="163582350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238125</xdr:colOff>
      <xdr:row>982</xdr:row>
      <xdr:rowOff>9524</xdr:rowOff>
    </xdr:from>
    <xdr:ext cx="849637" cy="409575"/>
    <xdr:pic>
      <xdr:nvPicPr>
        <xdr:cNvPr id="18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90625" y="1640681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979</xdr:row>
      <xdr:rowOff>114300</xdr:rowOff>
    </xdr:from>
    <xdr:ext cx="762000" cy="523875"/>
    <xdr:pic>
      <xdr:nvPicPr>
        <xdr:cNvPr id="19" name="Imagen 18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193338450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238125</xdr:colOff>
      <xdr:row>1132</xdr:row>
      <xdr:rowOff>9524</xdr:rowOff>
    </xdr:from>
    <xdr:ext cx="849637" cy="409575"/>
    <xdr:pic>
      <xdr:nvPicPr>
        <xdr:cNvPr id="24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52525" y="1894236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1129</xdr:row>
      <xdr:rowOff>57150</xdr:rowOff>
    </xdr:from>
    <xdr:ext cx="762000" cy="523875"/>
    <xdr:pic>
      <xdr:nvPicPr>
        <xdr:cNvPr id="25" name="Imagen 24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217493850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9525</xdr:colOff>
      <xdr:row>1419</xdr:row>
      <xdr:rowOff>171449</xdr:rowOff>
    </xdr:from>
    <xdr:ext cx="849637" cy="409575"/>
    <xdr:pic>
      <xdr:nvPicPr>
        <xdr:cNvPr id="20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24025" y="27287219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7</xdr:col>
      <xdr:colOff>295275</xdr:colOff>
      <xdr:row>1419</xdr:row>
      <xdr:rowOff>95250</xdr:rowOff>
    </xdr:from>
    <xdr:ext cx="762000" cy="523875"/>
    <xdr:pic>
      <xdr:nvPicPr>
        <xdr:cNvPr id="21" name="Imagen 20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272796000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723900</xdr:colOff>
      <xdr:row>1580</xdr:row>
      <xdr:rowOff>142874</xdr:rowOff>
    </xdr:from>
    <xdr:ext cx="849637" cy="409575"/>
    <xdr:pic>
      <xdr:nvPicPr>
        <xdr:cNvPr id="22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24100" y="3035331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9</xdr:col>
      <xdr:colOff>285750</xdr:colOff>
      <xdr:row>1580</xdr:row>
      <xdr:rowOff>47625</xdr:rowOff>
    </xdr:from>
    <xdr:ext cx="762000" cy="523875"/>
    <xdr:pic>
      <xdr:nvPicPr>
        <xdr:cNvPr id="23" name="Imagen 22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303437925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990600</xdr:colOff>
      <xdr:row>1733</xdr:row>
      <xdr:rowOff>95249</xdr:rowOff>
    </xdr:from>
    <xdr:ext cx="849637" cy="409575"/>
    <xdr:pic>
      <xdr:nvPicPr>
        <xdr:cNvPr id="26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86025" y="3326415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10</xdr:col>
      <xdr:colOff>495300</xdr:colOff>
      <xdr:row>1733</xdr:row>
      <xdr:rowOff>66675</xdr:rowOff>
    </xdr:from>
    <xdr:ext cx="762000" cy="523875"/>
    <xdr:pic>
      <xdr:nvPicPr>
        <xdr:cNvPr id="27" name="Imagen 26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332613000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485775</xdr:colOff>
      <xdr:row>1884</xdr:row>
      <xdr:rowOff>171449</xdr:rowOff>
    </xdr:from>
    <xdr:ext cx="849637" cy="409575"/>
    <xdr:pic>
      <xdr:nvPicPr>
        <xdr:cNvPr id="28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86200" y="3615023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85725</xdr:colOff>
      <xdr:row>1884</xdr:row>
      <xdr:rowOff>123825</xdr:rowOff>
    </xdr:from>
    <xdr:ext cx="762000" cy="523875"/>
    <xdr:pic>
      <xdr:nvPicPr>
        <xdr:cNvPr id="29" name="Imagen 28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39347175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200025</xdr:colOff>
      <xdr:row>2031</xdr:row>
      <xdr:rowOff>19049</xdr:rowOff>
    </xdr:from>
    <xdr:ext cx="849637" cy="409575"/>
    <xdr:pic>
      <xdr:nvPicPr>
        <xdr:cNvPr id="30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572000" y="3893724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638175</xdr:colOff>
      <xdr:row>2030</xdr:row>
      <xdr:rowOff>95250</xdr:rowOff>
    </xdr:from>
    <xdr:ext cx="762000" cy="523875"/>
    <xdr:pic>
      <xdr:nvPicPr>
        <xdr:cNvPr id="31" name="Imagen 30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389258175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66675</xdr:colOff>
      <xdr:row>2159</xdr:row>
      <xdr:rowOff>76199</xdr:rowOff>
    </xdr:from>
    <xdr:ext cx="849637" cy="409575"/>
    <xdr:pic>
      <xdr:nvPicPr>
        <xdr:cNvPr id="32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52975" y="4138517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1</xdr:col>
      <xdr:colOff>495300</xdr:colOff>
      <xdr:row>2158</xdr:row>
      <xdr:rowOff>95250</xdr:rowOff>
    </xdr:from>
    <xdr:ext cx="762000" cy="523875"/>
    <xdr:pic>
      <xdr:nvPicPr>
        <xdr:cNvPr id="33" name="Imagen 32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413680275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600075</xdr:colOff>
      <xdr:row>2309</xdr:row>
      <xdr:rowOff>180974</xdr:rowOff>
    </xdr:from>
    <xdr:ext cx="849637" cy="409575"/>
    <xdr:pic>
      <xdr:nvPicPr>
        <xdr:cNvPr id="34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86375" y="44256959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4</xdr:col>
      <xdr:colOff>9525</xdr:colOff>
      <xdr:row>2309</xdr:row>
      <xdr:rowOff>57150</xdr:rowOff>
    </xdr:from>
    <xdr:ext cx="762000" cy="523875"/>
    <xdr:pic>
      <xdr:nvPicPr>
        <xdr:cNvPr id="35" name="Imagen 34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442445775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180975</xdr:colOff>
      <xdr:row>2454</xdr:row>
      <xdr:rowOff>28574</xdr:rowOff>
    </xdr:from>
    <xdr:ext cx="849637" cy="409575"/>
    <xdr:pic>
      <xdr:nvPicPr>
        <xdr:cNvPr id="36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62525" y="47007779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4</xdr:col>
      <xdr:colOff>685800</xdr:colOff>
      <xdr:row>2455</xdr:row>
      <xdr:rowOff>38100</xdr:rowOff>
    </xdr:from>
    <xdr:ext cx="762000" cy="523875"/>
    <xdr:pic>
      <xdr:nvPicPr>
        <xdr:cNvPr id="37" name="Imagen 36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470277825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71"/>
  <sheetViews>
    <sheetView tabSelected="1" topLeftCell="A2544" workbookViewId="0">
      <selection activeCell="P2555" sqref="P2555"/>
    </sheetView>
  </sheetViews>
  <sheetFormatPr baseColWidth="10" defaultRowHeight="15" x14ac:dyDescent="0.25"/>
  <cols>
    <col min="1" max="1" width="3.5703125" customWidth="1"/>
    <col min="2" max="2" width="10.7109375" customWidth="1"/>
    <col min="3" max="3" width="6.7109375" customWidth="1"/>
    <col min="4" max="4" width="2" customWidth="1"/>
    <col min="5" max="5" width="10.140625" customWidth="1"/>
    <col min="6" max="6" width="11" customWidth="1"/>
    <col min="7" max="7" width="14.7109375" customWidth="1"/>
    <col min="8" max="8" width="12.85546875" customWidth="1"/>
    <col min="9" max="9" width="17" customWidth="1"/>
    <col min="10" max="10" width="14.7109375" customWidth="1"/>
    <col min="11" max="11" width="12.7109375" customWidth="1"/>
    <col min="12" max="12" width="11.42578125" customWidth="1"/>
    <col min="13" max="13" width="12.140625" customWidth="1"/>
    <col min="14" max="14" width="10.7109375" customWidth="1"/>
    <col min="15" max="16" width="11.5703125" customWidth="1"/>
    <col min="17" max="17" width="13.140625" customWidth="1"/>
    <col min="18" max="18" width="16.42578125" customWidth="1"/>
    <col min="19" max="19" width="17.140625" customWidth="1"/>
    <col min="20" max="20" width="12.85546875" customWidth="1"/>
    <col min="21" max="21" width="13.7109375" customWidth="1"/>
    <col min="22" max="22" width="13.42578125" customWidth="1"/>
    <col min="23" max="23" width="13.140625" customWidth="1"/>
    <col min="24" max="25" width="12.5703125" customWidth="1"/>
    <col min="26" max="26" width="14.140625" customWidth="1"/>
    <col min="27" max="27" width="12.7109375" bestFit="1" customWidth="1"/>
  </cols>
  <sheetData>
    <row r="1" spans="1:26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1"/>
    </row>
    <row r="2" spans="1:26" x14ac:dyDescent="0.25">
      <c r="A2" s="281" t="s">
        <v>0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</row>
    <row r="3" spans="1:26" x14ac:dyDescent="0.25">
      <c r="A3" s="281" t="s">
        <v>1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</row>
    <row r="4" spans="1:26" x14ac:dyDescent="0.25">
      <c r="A4" s="13" t="s">
        <v>2</v>
      </c>
      <c r="B4" s="2"/>
      <c r="C4" s="3"/>
      <c r="D4" s="3"/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25">
      <c r="A5" s="14" t="s">
        <v>3</v>
      </c>
      <c r="B5" s="15" t="s">
        <v>4</v>
      </c>
      <c r="C5" s="5"/>
      <c r="D5" s="5"/>
      <c r="E5" s="6"/>
      <c r="F5" s="16" t="s">
        <v>5</v>
      </c>
      <c r="G5" s="17"/>
      <c r="H5" s="17"/>
      <c r="I5" s="17"/>
      <c r="J5" s="17"/>
      <c r="K5" s="17"/>
      <c r="L5" s="17"/>
      <c r="M5" s="17"/>
      <c r="N5" s="17" t="s">
        <v>6</v>
      </c>
      <c r="O5" s="18" t="s">
        <v>109</v>
      </c>
      <c r="P5" s="18"/>
      <c r="Q5" s="18" t="s">
        <v>110</v>
      </c>
      <c r="R5" s="18" t="s">
        <v>111</v>
      </c>
      <c r="S5" s="18" t="s">
        <v>112</v>
      </c>
      <c r="T5" s="18" t="s">
        <v>113</v>
      </c>
      <c r="U5" s="18" t="s">
        <v>122</v>
      </c>
      <c r="V5" s="19" t="s">
        <v>7</v>
      </c>
      <c r="W5" s="61"/>
      <c r="X5" s="61"/>
      <c r="Y5" s="61"/>
    </row>
    <row r="6" spans="1:26" x14ac:dyDescent="0.25">
      <c r="A6" s="20" t="s">
        <v>8</v>
      </c>
      <c r="B6" s="21" t="s">
        <v>9</v>
      </c>
      <c r="C6" s="21"/>
      <c r="D6" s="22"/>
      <c r="E6" s="22"/>
      <c r="F6" s="23">
        <f>+F7</f>
        <v>460000</v>
      </c>
      <c r="G6" s="23"/>
      <c r="H6" s="23"/>
      <c r="I6" s="23"/>
      <c r="J6" s="23"/>
      <c r="K6" s="23"/>
      <c r="L6" s="23"/>
      <c r="M6" s="23"/>
      <c r="N6" s="23">
        <f>SUM(N7:N11)</f>
        <v>26871296.259999998</v>
      </c>
      <c r="O6" s="23">
        <f>+O7+O8+O9+O11</f>
        <v>13924281.640000001</v>
      </c>
      <c r="P6" s="23"/>
      <c r="Q6" s="23">
        <f t="shared" ref="Q6:V6" si="0">+Q7+Q8+Q10+Q9+Q11</f>
        <v>13682041.370000001</v>
      </c>
      <c r="R6" s="23">
        <f t="shared" si="0"/>
        <v>13670492.370000001</v>
      </c>
      <c r="S6" s="23">
        <f t="shared" si="0"/>
        <v>14170774.26</v>
      </c>
      <c r="T6" s="23">
        <f t="shared" si="0"/>
        <v>13774153.029999999</v>
      </c>
      <c r="U6" s="23">
        <f t="shared" si="0"/>
        <v>13279506.029999999</v>
      </c>
      <c r="V6" s="23">
        <f t="shared" si="0"/>
        <v>109832544.95999999</v>
      </c>
      <c r="W6" s="23"/>
      <c r="X6" s="23"/>
      <c r="Y6" s="23"/>
    </row>
    <row r="7" spans="1:26" x14ac:dyDescent="0.25">
      <c r="A7" s="24"/>
      <c r="B7" s="25" t="s">
        <v>10</v>
      </c>
      <c r="C7" s="26"/>
      <c r="D7" s="26"/>
      <c r="E7" s="22"/>
      <c r="F7" s="27">
        <v>460000</v>
      </c>
      <c r="G7" s="27"/>
      <c r="H7" s="27"/>
      <c r="I7" s="27"/>
      <c r="J7" s="27"/>
      <c r="K7" s="27"/>
      <c r="L7" s="27"/>
      <c r="M7" s="27"/>
      <c r="N7" s="27">
        <v>23090079.949999999</v>
      </c>
      <c r="O7" s="27">
        <v>12007462.33</v>
      </c>
      <c r="P7" s="27"/>
      <c r="Q7" s="27">
        <v>11797712.33</v>
      </c>
      <c r="R7" s="27">
        <v>11787712.33</v>
      </c>
      <c r="S7" s="27">
        <v>12220894.33</v>
      </c>
      <c r="T7" s="27">
        <v>11877469.58</v>
      </c>
      <c r="U7" s="27">
        <v>11387469.58</v>
      </c>
      <c r="V7" s="27">
        <f>SUM(F7:U7)</f>
        <v>94628800.429999992</v>
      </c>
      <c r="W7" s="27"/>
      <c r="X7" s="27"/>
      <c r="Y7" s="27"/>
    </row>
    <row r="8" spans="1:26" x14ac:dyDescent="0.25">
      <c r="A8" s="24"/>
      <c r="B8" s="25" t="s">
        <v>11</v>
      </c>
      <c r="C8" s="26"/>
      <c r="D8" s="26"/>
      <c r="E8" s="22"/>
      <c r="F8" s="27">
        <v>0</v>
      </c>
      <c r="G8" s="27"/>
      <c r="H8" s="27"/>
      <c r="I8" s="27"/>
      <c r="J8" s="27"/>
      <c r="K8" s="27"/>
      <c r="L8" s="27"/>
      <c r="M8" s="27"/>
      <c r="N8" s="27">
        <v>304000</v>
      </c>
      <c r="O8" s="27">
        <v>142000</v>
      </c>
      <c r="P8" s="27"/>
      <c r="Q8" s="27">
        <v>142000</v>
      </c>
      <c r="R8" s="27">
        <v>142000</v>
      </c>
      <c r="S8" s="27">
        <v>142000</v>
      </c>
      <c r="T8" s="27">
        <v>142000</v>
      </c>
      <c r="U8" s="27">
        <v>142000</v>
      </c>
      <c r="V8" s="27">
        <f>SUM(F8:U8)</f>
        <v>1156000</v>
      </c>
      <c r="W8" s="27"/>
      <c r="X8" s="27"/>
      <c r="Y8" s="27"/>
    </row>
    <row r="9" spans="1:26" x14ac:dyDescent="0.25">
      <c r="A9" s="24"/>
      <c r="B9" s="28" t="s">
        <v>114</v>
      </c>
      <c r="C9" s="29"/>
      <c r="D9" s="29"/>
      <c r="E9" s="22"/>
      <c r="F9" s="27">
        <v>0</v>
      </c>
      <c r="G9" s="27"/>
      <c r="H9" s="27"/>
      <c r="I9" s="27"/>
      <c r="J9" s="27"/>
      <c r="K9" s="27"/>
      <c r="L9" s="27"/>
      <c r="M9" s="27"/>
      <c r="N9" s="27">
        <v>0</v>
      </c>
      <c r="O9" s="27">
        <v>0</v>
      </c>
      <c r="P9" s="27"/>
      <c r="Q9" s="27">
        <v>0</v>
      </c>
      <c r="R9" s="27">
        <v>0</v>
      </c>
      <c r="S9" s="27">
        <v>0</v>
      </c>
      <c r="T9" s="27">
        <v>0</v>
      </c>
      <c r="U9" s="27"/>
      <c r="V9" s="27">
        <v>0</v>
      </c>
      <c r="W9" s="27"/>
      <c r="X9" s="27"/>
      <c r="Y9" s="27"/>
    </row>
    <row r="10" spans="1:26" x14ac:dyDescent="0.25">
      <c r="A10" s="24"/>
      <c r="B10" s="28" t="s">
        <v>115</v>
      </c>
      <c r="C10" s="29"/>
      <c r="D10" s="29"/>
      <c r="E10" s="22"/>
      <c r="F10" s="27">
        <v>0</v>
      </c>
      <c r="G10" s="27"/>
      <c r="H10" s="27"/>
      <c r="I10" s="27"/>
      <c r="J10" s="27"/>
      <c r="K10" s="27"/>
      <c r="L10" s="27"/>
      <c r="M10" s="27"/>
      <c r="N10" s="27">
        <v>0</v>
      </c>
      <c r="O10" s="27">
        <v>0</v>
      </c>
      <c r="P10" s="27"/>
      <c r="Q10" s="27">
        <v>0</v>
      </c>
      <c r="R10" s="27">
        <v>0</v>
      </c>
      <c r="S10" s="27">
        <v>0</v>
      </c>
      <c r="T10" s="27">
        <v>0</v>
      </c>
      <c r="U10" s="27"/>
      <c r="V10" s="27">
        <v>0</v>
      </c>
      <c r="W10" s="27"/>
      <c r="X10" s="27"/>
      <c r="Y10" s="27"/>
    </row>
    <row r="11" spans="1:26" x14ac:dyDescent="0.25">
      <c r="A11" s="24"/>
      <c r="B11" s="30" t="s">
        <v>116</v>
      </c>
      <c r="C11" s="30"/>
      <c r="D11" s="30"/>
      <c r="E11" s="22"/>
      <c r="F11" s="27">
        <v>0</v>
      </c>
      <c r="G11" s="27"/>
      <c r="H11" s="27"/>
      <c r="I11" s="27"/>
      <c r="J11" s="27"/>
      <c r="K11" s="27"/>
      <c r="L11" s="27"/>
      <c r="M11" s="27"/>
      <c r="N11" s="27">
        <v>3477216.31</v>
      </c>
      <c r="O11" s="27">
        <v>1774819.31</v>
      </c>
      <c r="P11" s="27"/>
      <c r="Q11" s="27">
        <v>1742329.04</v>
      </c>
      <c r="R11" s="27">
        <v>1740780.04</v>
      </c>
      <c r="S11" s="27">
        <v>1807879.93</v>
      </c>
      <c r="T11" s="27">
        <v>1754683.45</v>
      </c>
      <c r="U11" s="27">
        <v>1750036.45</v>
      </c>
      <c r="V11" s="27">
        <f>SUM(F11:U11)</f>
        <v>14047744.529999997</v>
      </c>
      <c r="W11" s="27"/>
      <c r="X11" s="27"/>
      <c r="Y11" s="27"/>
    </row>
    <row r="12" spans="1:26" x14ac:dyDescent="0.25">
      <c r="A12" s="20" t="s">
        <v>12</v>
      </c>
      <c r="B12" s="31" t="s">
        <v>13</v>
      </c>
      <c r="C12" s="26"/>
      <c r="D12" s="22"/>
      <c r="E12" s="22"/>
      <c r="F12" s="23">
        <f>+F13+F14+F18</f>
        <v>640034.39</v>
      </c>
      <c r="G12" s="23"/>
      <c r="H12" s="23"/>
      <c r="I12" s="23"/>
      <c r="J12" s="23"/>
      <c r="K12" s="23"/>
      <c r="L12" s="23"/>
      <c r="M12" s="23"/>
      <c r="N12" s="23">
        <f>+N13+N14+N18</f>
        <v>1297105.8799999999</v>
      </c>
      <c r="O12" s="23">
        <f>SUM(O14:O18)+O13</f>
        <v>3396197.6</v>
      </c>
      <c r="P12" s="23"/>
      <c r="Q12" s="23">
        <f>+Q13+Q14+Q17+Q18</f>
        <v>1519697.37</v>
      </c>
      <c r="R12" s="23">
        <f>+R13+R14+R18+R21+R17</f>
        <v>1824415.88</v>
      </c>
      <c r="S12" s="23">
        <f>SUM(S13:S22)</f>
        <v>1376736.79</v>
      </c>
      <c r="T12" s="23">
        <f>+T13+T14+T18+T21+T17</f>
        <v>1925904.6099999999</v>
      </c>
      <c r="U12" s="23">
        <f>+U13+U14+U18+U21+U17</f>
        <v>1747019</v>
      </c>
      <c r="V12" s="23">
        <f>+V18+V17+V16+V15+V14+V13+V21</f>
        <v>13727111.52</v>
      </c>
      <c r="W12" s="23"/>
      <c r="X12" s="23"/>
      <c r="Y12" s="23"/>
    </row>
    <row r="13" spans="1:26" x14ac:dyDescent="0.25">
      <c r="A13" s="24"/>
      <c r="B13" s="25" t="s">
        <v>14</v>
      </c>
      <c r="C13" s="26"/>
      <c r="D13" s="26"/>
      <c r="E13" s="22"/>
      <c r="F13" s="27">
        <v>361222.79</v>
      </c>
      <c r="G13" s="27"/>
      <c r="H13" s="27"/>
      <c r="I13" s="27"/>
      <c r="J13" s="27"/>
      <c r="K13" s="27"/>
      <c r="L13" s="27"/>
      <c r="M13" s="27"/>
      <c r="N13" s="27">
        <v>413620.14</v>
      </c>
      <c r="O13" s="27">
        <v>243581</v>
      </c>
      <c r="P13" s="27"/>
      <c r="Q13" s="27">
        <v>331950.77</v>
      </c>
      <c r="R13" s="27">
        <v>323484.28000000003</v>
      </c>
      <c r="S13" s="27">
        <v>310091.39</v>
      </c>
      <c r="T13" s="27">
        <v>318759.19</v>
      </c>
      <c r="U13" s="27">
        <v>331873.59999999998</v>
      </c>
      <c r="V13" s="27">
        <f>SUM(F13:U13)</f>
        <v>2634583.16</v>
      </c>
      <c r="W13" s="27"/>
      <c r="X13" s="27"/>
      <c r="Y13" s="27"/>
    </row>
    <row r="14" spans="1:26" x14ac:dyDescent="0.25">
      <c r="A14" s="32"/>
      <c r="B14" s="7" t="s">
        <v>15</v>
      </c>
      <c r="C14" s="30"/>
      <c r="D14" s="30"/>
      <c r="E14" s="22"/>
      <c r="F14" s="27">
        <v>124380</v>
      </c>
      <c r="G14" s="27"/>
      <c r="H14" s="27"/>
      <c r="I14" s="27"/>
      <c r="J14" s="27"/>
      <c r="K14" s="27"/>
      <c r="L14" s="27"/>
      <c r="M14" s="27"/>
      <c r="N14" s="27">
        <v>68500</v>
      </c>
      <c r="O14" s="27">
        <v>111500</v>
      </c>
      <c r="P14" s="27"/>
      <c r="Q14" s="27">
        <v>80000</v>
      </c>
      <c r="R14" s="27">
        <v>161500</v>
      </c>
      <c r="S14" s="27">
        <v>111500</v>
      </c>
      <c r="T14" s="27">
        <v>232000.02</v>
      </c>
      <c r="U14" s="27">
        <v>1010000</v>
      </c>
      <c r="V14" s="27">
        <f>SUM(F14:U14)</f>
        <v>1899380.02</v>
      </c>
      <c r="W14" s="27"/>
      <c r="X14" s="27"/>
      <c r="Y14" s="27"/>
    </row>
    <row r="15" spans="1:26" x14ac:dyDescent="0.25">
      <c r="A15" s="24"/>
      <c r="B15" s="25" t="s">
        <v>16</v>
      </c>
      <c r="C15" s="26"/>
      <c r="D15" s="26"/>
      <c r="E15" s="22"/>
      <c r="F15" s="27">
        <v>0</v>
      </c>
      <c r="G15" s="27"/>
      <c r="H15" s="27"/>
      <c r="I15" s="27"/>
      <c r="J15" s="27"/>
      <c r="K15" s="27"/>
      <c r="L15" s="27"/>
      <c r="M15" s="27"/>
      <c r="N15" s="27">
        <v>0</v>
      </c>
      <c r="O15" s="27">
        <v>0</v>
      </c>
      <c r="P15" s="27"/>
      <c r="Q15" s="27">
        <v>0</v>
      </c>
      <c r="R15" s="27"/>
      <c r="S15" s="27">
        <v>0</v>
      </c>
      <c r="T15" s="27">
        <v>0</v>
      </c>
      <c r="U15" s="27">
        <v>0</v>
      </c>
      <c r="V15" s="27">
        <v>0</v>
      </c>
      <c r="W15" s="27"/>
      <c r="X15" s="27"/>
      <c r="Y15" s="27"/>
    </row>
    <row r="16" spans="1:26" x14ac:dyDescent="0.25">
      <c r="A16" s="24"/>
      <c r="B16" s="33" t="s">
        <v>17</v>
      </c>
      <c r="C16" s="33"/>
      <c r="D16" s="33"/>
      <c r="E16" s="22"/>
      <c r="F16" s="27">
        <v>0</v>
      </c>
      <c r="G16" s="27"/>
      <c r="H16" s="27"/>
      <c r="I16" s="27"/>
      <c r="J16" s="27"/>
      <c r="K16" s="27"/>
      <c r="L16" s="27"/>
      <c r="M16" s="27"/>
      <c r="N16" s="27">
        <v>0</v>
      </c>
      <c r="O16" s="27">
        <v>0</v>
      </c>
      <c r="P16" s="27"/>
      <c r="Q16" s="27">
        <v>0</v>
      </c>
      <c r="R16" s="27"/>
      <c r="S16" s="27">
        <v>0</v>
      </c>
      <c r="T16" s="27">
        <v>0</v>
      </c>
      <c r="U16" s="27">
        <v>0</v>
      </c>
      <c r="V16" s="27">
        <v>0</v>
      </c>
      <c r="W16" s="27"/>
      <c r="X16" s="27"/>
      <c r="Y16" s="27"/>
    </row>
    <row r="17" spans="1:25" x14ac:dyDescent="0.25">
      <c r="A17" s="24"/>
      <c r="B17" s="25" t="s">
        <v>18</v>
      </c>
      <c r="C17" s="26"/>
      <c r="D17" s="26"/>
      <c r="E17" s="34"/>
      <c r="F17" s="27">
        <v>0</v>
      </c>
      <c r="G17" s="27"/>
      <c r="H17" s="27"/>
      <c r="I17" s="27"/>
      <c r="J17" s="27"/>
      <c r="K17" s="27"/>
      <c r="L17" s="27"/>
      <c r="M17" s="27"/>
      <c r="N17" s="27">
        <v>0</v>
      </c>
      <c r="O17" s="27">
        <v>2880000</v>
      </c>
      <c r="P17" s="27"/>
      <c r="Q17" s="27">
        <v>960000</v>
      </c>
      <c r="R17" s="27">
        <v>885000</v>
      </c>
      <c r="S17" s="27">
        <v>810000</v>
      </c>
      <c r="T17" s="27">
        <v>1110000</v>
      </c>
      <c r="U17" s="27">
        <v>0</v>
      </c>
      <c r="V17" s="27">
        <f>SUM(F17:T17)</f>
        <v>6645000</v>
      </c>
      <c r="W17" s="27"/>
      <c r="X17" s="27"/>
      <c r="Y17" s="27"/>
    </row>
    <row r="18" spans="1:25" x14ac:dyDescent="0.25">
      <c r="A18" s="24"/>
      <c r="B18" s="25" t="s">
        <v>19</v>
      </c>
      <c r="C18" s="26"/>
      <c r="D18" s="26"/>
      <c r="E18" s="22"/>
      <c r="F18" s="27">
        <v>154431.6</v>
      </c>
      <c r="G18" s="27"/>
      <c r="H18" s="27"/>
      <c r="I18" s="27"/>
      <c r="J18" s="27"/>
      <c r="K18" s="27"/>
      <c r="L18" s="27"/>
      <c r="M18" s="27"/>
      <c r="N18" s="27">
        <v>814985.74</v>
      </c>
      <c r="O18" s="27">
        <v>161116.6</v>
      </c>
      <c r="P18" s="27"/>
      <c r="Q18" s="27">
        <v>147746.6</v>
      </c>
      <c r="R18" s="27">
        <v>154431.6</v>
      </c>
      <c r="S18" s="27">
        <v>145145.4</v>
      </c>
      <c r="T18" s="27">
        <v>145145.4</v>
      </c>
      <c r="U18" s="27">
        <v>145145.4</v>
      </c>
      <c r="V18" s="27">
        <f>SUM(F18:U18)</f>
        <v>1868148.3399999999</v>
      </c>
      <c r="W18" s="27"/>
      <c r="X18" s="27"/>
      <c r="Y18" s="27"/>
    </row>
    <row r="19" spans="1:25" x14ac:dyDescent="0.25">
      <c r="A19" s="24"/>
      <c r="B19" s="7" t="s">
        <v>20</v>
      </c>
      <c r="C19" s="26"/>
      <c r="D19" s="26"/>
      <c r="E19" s="22"/>
      <c r="F19" s="27">
        <v>0</v>
      </c>
      <c r="G19" s="27"/>
      <c r="H19" s="27"/>
      <c r="I19" s="27"/>
      <c r="J19" s="27"/>
      <c r="K19" s="27"/>
      <c r="L19" s="27"/>
      <c r="M19" s="27"/>
      <c r="N19" s="27">
        <v>0</v>
      </c>
      <c r="O19" s="27">
        <v>0</v>
      </c>
      <c r="P19" s="27"/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27">
        <f>SUM(F19:T19)</f>
        <v>0</v>
      </c>
      <c r="W19" s="27"/>
      <c r="X19" s="27"/>
      <c r="Y19" s="27"/>
    </row>
    <row r="20" spans="1:25" x14ac:dyDescent="0.25">
      <c r="A20" s="24"/>
      <c r="B20" s="30" t="s">
        <v>21</v>
      </c>
      <c r="C20" s="30"/>
      <c r="D20" s="30"/>
      <c r="E20" s="30"/>
      <c r="F20" s="27">
        <v>0</v>
      </c>
      <c r="G20" s="27"/>
      <c r="H20" s="27"/>
      <c r="I20" s="27"/>
      <c r="J20" s="27"/>
      <c r="K20" s="27"/>
      <c r="L20" s="27"/>
      <c r="M20" s="27"/>
      <c r="N20" s="27">
        <v>0</v>
      </c>
      <c r="O20" s="27">
        <v>0</v>
      </c>
      <c r="P20" s="27"/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f>SUM(F20:T20)</f>
        <v>0</v>
      </c>
      <c r="W20" s="27"/>
      <c r="X20" s="27"/>
      <c r="Y20" s="27"/>
    </row>
    <row r="21" spans="1:25" x14ac:dyDescent="0.25">
      <c r="A21" s="24"/>
      <c r="B21" s="7" t="s">
        <v>22</v>
      </c>
      <c r="C21" s="30"/>
      <c r="D21" s="30"/>
      <c r="E21" s="30"/>
      <c r="F21" s="27">
        <v>0</v>
      </c>
      <c r="G21" s="27"/>
      <c r="H21" s="27"/>
      <c r="I21" s="27"/>
      <c r="J21" s="27"/>
      <c r="K21" s="27"/>
      <c r="L21" s="27"/>
      <c r="M21" s="27"/>
      <c r="N21" s="27">
        <v>0</v>
      </c>
      <c r="O21" s="27">
        <v>0</v>
      </c>
      <c r="P21" s="27"/>
      <c r="Q21" s="27">
        <v>0</v>
      </c>
      <c r="R21" s="27">
        <v>300000</v>
      </c>
      <c r="S21" s="27">
        <v>0</v>
      </c>
      <c r="T21" s="27">
        <v>120000</v>
      </c>
      <c r="U21" s="27">
        <v>260000</v>
      </c>
      <c r="V21" s="27">
        <f>SUM(F21:U21)</f>
        <v>680000</v>
      </c>
      <c r="W21" s="27"/>
      <c r="X21" s="27"/>
      <c r="Y21" s="27"/>
    </row>
    <row r="22" spans="1:25" x14ac:dyDescent="0.25">
      <c r="A22" s="24"/>
      <c r="B22" s="7" t="s">
        <v>23</v>
      </c>
      <c r="C22" s="30"/>
      <c r="D22" s="30"/>
      <c r="E22" s="22"/>
      <c r="F22" s="27">
        <v>0</v>
      </c>
      <c r="G22" s="27"/>
      <c r="H22" s="27"/>
      <c r="I22" s="27"/>
      <c r="J22" s="27"/>
      <c r="K22" s="27"/>
      <c r="L22" s="27"/>
      <c r="M22" s="27"/>
      <c r="N22" s="27">
        <v>0</v>
      </c>
      <c r="O22" s="27">
        <v>0</v>
      </c>
      <c r="P22" s="27"/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7">
        <f>SUM(F22:T22)</f>
        <v>0</v>
      </c>
      <c r="W22" s="27"/>
      <c r="X22" s="27"/>
      <c r="Y22" s="27"/>
    </row>
    <row r="23" spans="1:25" x14ac:dyDescent="0.25">
      <c r="A23" s="24"/>
      <c r="B23" s="30" t="s">
        <v>117</v>
      </c>
      <c r="C23" s="30"/>
      <c r="D23" s="30"/>
      <c r="E23" s="22"/>
      <c r="F23" s="27">
        <v>0</v>
      </c>
      <c r="G23" s="27"/>
      <c r="H23" s="27"/>
      <c r="I23" s="27"/>
      <c r="J23" s="27"/>
      <c r="K23" s="27"/>
      <c r="L23" s="27"/>
      <c r="M23" s="27"/>
      <c r="N23" s="27">
        <v>0</v>
      </c>
      <c r="O23" s="27">
        <v>0</v>
      </c>
      <c r="P23" s="27"/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f>SUM(F23:T23)</f>
        <v>0</v>
      </c>
      <c r="W23" s="27"/>
      <c r="X23" s="27"/>
      <c r="Y23" s="27"/>
    </row>
    <row r="24" spans="1:25" x14ac:dyDescent="0.25">
      <c r="A24" s="20" t="s">
        <v>24</v>
      </c>
      <c r="B24" s="31" t="s">
        <v>25</v>
      </c>
      <c r="C24" s="26"/>
      <c r="D24" s="22"/>
      <c r="E24" s="22"/>
      <c r="F24" s="23">
        <f>+F31</f>
        <v>336150.1</v>
      </c>
      <c r="G24" s="23"/>
      <c r="H24" s="23"/>
      <c r="I24" s="23"/>
      <c r="J24" s="23"/>
      <c r="K24" s="23"/>
      <c r="L24" s="23"/>
      <c r="M24" s="23"/>
      <c r="N24" s="23">
        <f>SUM(N25:N35)</f>
        <v>1868818.2799999998</v>
      </c>
      <c r="O24" s="23">
        <f>SUM(O26:O31)</f>
        <v>1197967.47</v>
      </c>
      <c r="P24" s="23"/>
      <c r="Q24" s="23">
        <f t="shared" ref="Q24" si="1">SUM(Q26:Q31)</f>
        <v>1354908.23</v>
      </c>
      <c r="R24" s="23">
        <f>SUM(R26:R48)+R25</f>
        <v>3003948.19</v>
      </c>
      <c r="S24" s="23">
        <f>+S25+S26+S27+S28+S29+S30+S31+S32+S33</f>
        <v>3539603.4299999997</v>
      </c>
      <c r="T24" s="23">
        <f>SUM(T26:T31)+T35</f>
        <v>5135265.1199999992</v>
      </c>
      <c r="U24" s="23">
        <f>SUM(U26:U31)+U35</f>
        <v>1154265.69</v>
      </c>
      <c r="V24" s="23">
        <f>+V33+V31+V30+V29+V28+V27+V26+V25+V35</f>
        <v>17590926.509999998</v>
      </c>
      <c r="W24" s="23"/>
      <c r="X24" s="23"/>
      <c r="Y24" s="23"/>
    </row>
    <row r="25" spans="1:25" x14ac:dyDescent="0.25">
      <c r="A25" s="24"/>
      <c r="B25" s="30" t="s">
        <v>118</v>
      </c>
      <c r="C25" s="30"/>
      <c r="D25" s="30"/>
      <c r="E25" s="22"/>
      <c r="F25" s="27">
        <v>0</v>
      </c>
      <c r="G25" s="27"/>
      <c r="H25" s="27"/>
      <c r="I25" s="27"/>
      <c r="J25" s="27"/>
      <c r="K25" s="27"/>
      <c r="L25" s="27"/>
      <c r="M25" s="27"/>
      <c r="N25" s="27">
        <v>344634.88</v>
      </c>
      <c r="O25" s="27">
        <v>0</v>
      </c>
      <c r="P25" s="27"/>
      <c r="Q25" s="27">
        <v>0</v>
      </c>
      <c r="R25" s="27">
        <v>219711.47</v>
      </c>
      <c r="S25" s="27">
        <v>2786616.23</v>
      </c>
      <c r="T25" s="27">
        <v>0</v>
      </c>
      <c r="U25" s="27">
        <v>0</v>
      </c>
      <c r="V25" s="27">
        <f>SUM(F25:T25)</f>
        <v>3350962.58</v>
      </c>
      <c r="W25" s="27"/>
      <c r="X25" s="27"/>
      <c r="Y25" s="27"/>
    </row>
    <row r="26" spans="1:25" x14ac:dyDescent="0.25">
      <c r="A26" s="24"/>
      <c r="B26" s="25" t="s">
        <v>26</v>
      </c>
      <c r="C26" s="26"/>
      <c r="D26" s="26"/>
      <c r="E26" s="22"/>
      <c r="F26" s="27">
        <v>0</v>
      </c>
      <c r="G26" s="27"/>
      <c r="H26" s="27"/>
      <c r="I26" s="27"/>
      <c r="J26" s="27"/>
      <c r="K26" s="27"/>
      <c r="L26" s="27"/>
      <c r="M26" s="27"/>
      <c r="N26" s="27">
        <v>0</v>
      </c>
      <c r="O26" s="27">
        <v>0</v>
      </c>
      <c r="P26" s="27"/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f>SUM(F26:T26)</f>
        <v>0</v>
      </c>
      <c r="W26" s="27"/>
      <c r="X26" s="27"/>
      <c r="Y26" s="27"/>
    </row>
    <row r="27" spans="1:25" x14ac:dyDescent="0.25">
      <c r="A27" s="24"/>
      <c r="B27" s="30" t="s">
        <v>119</v>
      </c>
      <c r="C27" s="30"/>
      <c r="D27" s="30"/>
      <c r="E27" s="22"/>
      <c r="F27" s="27">
        <v>0</v>
      </c>
      <c r="G27" s="27"/>
      <c r="H27" s="27"/>
      <c r="I27" s="27"/>
      <c r="J27" s="27"/>
      <c r="K27" s="27"/>
      <c r="L27" s="27"/>
      <c r="M27" s="27"/>
      <c r="N27" s="27">
        <v>0</v>
      </c>
      <c r="O27" s="27">
        <v>0</v>
      </c>
      <c r="P27" s="27"/>
      <c r="Q27" s="27">
        <v>0</v>
      </c>
      <c r="R27" s="27">
        <v>183179.84</v>
      </c>
      <c r="S27" s="27">
        <v>0</v>
      </c>
      <c r="T27" s="27">
        <v>301250.09999999998</v>
      </c>
      <c r="U27" s="27">
        <v>0</v>
      </c>
      <c r="V27" s="27">
        <f>SUM(F27:T27)</f>
        <v>484429.93999999994</v>
      </c>
      <c r="W27" s="27"/>
      <c r="X27" s="27"/>
      <c r="Y27" s="27"/>
    </row>
    <row r="28" spans="1:25" x14ac:dyDescent="0.25">
      <c r="A28" s="24"/>
      <c r="B28" s="33" t="s">
        <v>27</v>
      </c>
      <c r="C28" s="33"/>
      <c r="D28" s="33"/>
      <c r="E28" s="22"/>
      <c r="F28" s="27">
        <v>0</v>
      </c>
      <c r="G28" s="27"/>
      <c r="H28" s="27"/>
      <c r="I28" s="27"/>
      <c r="J28" s="27"/>
      <c r="K28" s="27"/>
      <c r="L28" s="27"/>
      <c r="M28" s="27"/>
      <c r="N28" s="27">
        <v>0</v>
      </c>
      <c r="O28" s="27">
        <v>0</v>
      </c>
      <c r="P28" s="27"/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f>SUM(F28:T28)</f>
        <v>0</v>
      </c>
      <c r="W28" s="27"/>
      <c r="X28" s="27"/>
      <c r="Y28" s="27"/>
    </row>
    <row r="29" spans="1:25" x14ac:dyDescent="0.25">
      <c r="A29" s="24"/>
      <c r="B29" s="30" t="s">
        <v>120</v>
      </c>
      <c r="C29" s="30"/>
      <c r="D29" s="30"/>
      <c r="E29" s="22"/>
      <c r="F29" s="27">
        <v>0</v>
      </c>
      <c r="G29" s="27"/>
      <c r="H29" s="27"/>
      <c r="I29" s="27"/>
      <c r="J29" s="27"/>
      <c r="K29" s="27"/>
      <c r="L29" s="27"/>
      <c r="M29" s="27"/>
      <c r="N29" s="27">
        <v>0</v>
      </c>
      <c r="O29" s="27">
        <v>0</v>
      </c>
      <c r="P29" s="27"/>
      <c r="Q29" s="27">
        <v>0</v>
      </c>
      <c r="R29" s="27">
        <v>1879325.14</v>
      </c>
      <c r="S29" s="27">
        <v>0</v>
      </c>
      <c r="T29" s="27">
        <v>0</v>
      </c>
      <c r="U29" s="27">
        <v>0</v>
      </c>
      <c r="V29" s="27">
        <f>SUM(F29:T29)</f>
        <v>1879325.14</v>
      </c>
      <c r="W29" s="27"/>
      <c r="X29" s="27"/>
      <c r="Y29" s="27"/>
    </row>
    <row r="30" spans="1:25" x14ac:dyDescent="0.25">
      <c r="A30" s="24"/>
      <c r="B30" s="30" t="s">
        <v>121</v>
      </c>
      <c r="C30" s="30"/>
      <c r="D30" s="30"/>
      <c r="E30" s="22"/>
      <c r="F30" s="27">
        <v>0</v>
      </c>
      <c r="G30" s="27"/>
      <c r="H30" s="27"/>
      <c r="I30" s="27"/>
      <c r="J30" s="27"/>
      <c r="K30" s="27"/>
      <c r="L30" s="27"/>
      <c r="M30" s="27"/>
      <c r="N30" s="27">
        <v>0</v>
      </c>
      <c r="O30" s="27">
        <v>0</v>
      </c>
      <c r="P30" s="27"/>
      <c r="Q30" s="27">
        <v>0</v>
      </c>
      <c r="R30" s="27">
        <v>0</v>
      </c>
      <c r="S30" s="27">
        <v>0</v>
      </c>
      <c r="T30" s="27">
        <v>0</v>
      </c>
      <c r="U30" s="27">
        <v>362165.69</v>
      </c>
      <c r="V30" s="27">
        <f>SUM(F30:U30)</f>
        <v>362165.69</v>
      </c>
      <c r="W30" s="27"/>
      <c r="X30" s="27"/>
      <c r="Y30" s="27"/>
    </row>
    <row r="31" spans="1:25" x14ac:dyDescent="0.25">
      <c r="A31" s="24"/>
      <c r="B31" s="7" t="s">
        <v>28</v>
      </c>
      <c r="C31" s="30"/>
      <c r="D31" s="30"/>
      <c r="E31" s="22"/>
      <c r="F31" s="27">
        <v>336150.1</v>
      </c>
      <c r="G31" s="27"/>
      <c r="H31" s="27"/>
      <c r="I31" s="27"/>
      <c r="J31" s="27"/>
      <c r="K31" s="27"/>
      <c r="L31" s="27"/>
      <c r="M31" s="27"/>
      <c r="N31" s="27">
        <v>1524183.4</v>
      </c>
      <c r="O31" s="27">
        <v>1197967.47</v>
      </c>
      <c r="P31" s="27"/>
      <c r="Q31" s="27">
        <v>1354908.23</v>
      </c>
      <c r="R31" s="27">
        <v>576293.11</v>
      </c>
      <c r="S31" s="27">
        <v>752987.2</v>
      </c>
      <c r="T31" s="27">
        <v>4351229.75</v>
      </c>
      <c r="U31" s="27">
        <v>792100</v>
      </c>
      <c r="V31" s="27">
        <f>SUM(F31:U31)</f>
        <v>10885819.26</v>
      </c>
      <c r="W31" s="27"/>
      <c r="X31" s="27"/>
      <c r="Y31" s="27"/>
    </row>
    <row r="32" spans="1:25" x14ac:dyDescent="0.25">
      <c r="A32" s="24"/>
      <c r="B32" s="7" t="s">
        <v>29</v>
      </c>
      <c r="C32" s="30"/>
      <c r="D32" s="30"/>
      <c r="E32" s="22"/>
      <c r="F32" s="27">
        <v>0</v>
      </c>
      <c r="G32" s="27"/>
      <c r="H32" s="27"/>
      <c r="I32" s="27"/>
      <c r="J32" s="27"/>
      <c r="K32" s="27"/>
      <c r="L32" s="27"/>
      <c r="M32" s="27"/>
      <c r="N32" s="27">
        <v>0</v>
      </c>
      <c r="O32" s="27">
        <v>0</v>
      </c>
      <c r="P32" s="27"/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f>+N32+F32</f>
        <v>0</v>
      </c>
      <c r="W32" s="27"/>
      <c r="X32" s="27"/>
      <c r="Y32" s="27"/>
    </row>
    <row r="33" spans="1:25" x14ac:dyDescent="0.25">
      <c r="A33" s="24"/>
      <c r="B33" s="35" t="s">
        <v>30</v>
      </c>
      <c r="C33" s="30"/>
      <c r="D33" s="30"/>
      <c r="E33" s="36"/>
      <c r="F33" s="27">
        <v>0</v>
      </c>
      <c r="G33" s="27"/>
      <c r="H33" s="27"/>
      <c r="I33" s="27"/>
      <c r="J33" s="27"/>
      <c r="K33" s="27"/>
      <c r="L33" s="27"/>
      <c r="M33" s="27"/>
      <c r="N33" s="27">
        <v>0</v>
      </c>
      <c r="O33" s="27">
        <v>0</v>
      </c>
      <c r="P33" s="27"/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f>+N33+F33</f>
        <v>0</v>
      </c>
      <c r="W33" s="27"/>
      <c r="X33" s="27"/>
      <c r="Y33" s="27"/>
    </row>
    <row r="34" spans="1:25" x14ac:dyDescent="0.25">
      <c r="A34" s="24"/>
      <c r="B34" s="35" t="s">
        <v>31</v>
      </c>
      <c r="C34" s="30"/>
      <c r="D34" s="30"/>
      <c r="E34" s="36"/>
      <c r="F34" s="27">
        <v>0</v>
      </c>
      <c r="G34" s="27"/>
      <c r="H34" s="27"/>
      <c r="I34" s="27"/>
      <c r="J34" s="27"/>
      <c r="K34" s="27"/>
      <c r="L34" s="27"/>
      <c r="M34" s="27"/>
      <c r="N34" s="27">
        <v>0</v>
      </c>
      <c r="O34" s="27">
        <v>0</v>
      </c>
      <c r="P34" s="27"/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f>+N34+F34</f>
        <v>0</v>
      </c>
      <c r="W34" s="27"/>
      <c r="X34" s="27"/>
      <c r="Y34" s="27"/>
    </row>
    <row r="35" spans="1:25" x14ac:dyDescent="0.25">
      <c r="A35" s="24"/>
      <c r="B35" s="33" t="s">
        <v>32</v>
      </c>
      <c r="C35" s="33"/>
      <c r="D35" s="33"/>
      <c r="E35" s="22"/>
      <c r="F35" s="27">
        <v>0</v>
      </c>
      <c r="G35" s="27"/>
      <c r="H35" s="27"/>
      <c r="I35" s="27"/>
      <c r="J35" s="27"/>
      <c r="K35" s="27"/>
      <c r="L35" s="27"/>
      <c r="M35" s="27"/>
      <c r="N35" s="27">
        <v>0</v>
      </c>
      <c r="O35" s="27">
        <v>0</v>
      </c>
      <c r="P35" s="27"/>
      <c r="Q35" s="27">
        <v>0</v>
      </c>
      <c r="R35" s="27">
        <v>145438.63</v>
      </c>
      <c r="S35" s="27">
        <v>0</v>
      </c>
      <c r="T35" s="27">
        <v>482785.27</v>
      </c>
      <c r="U35" s="27">
        <v>0</v>
      </c>
      <c r="V35" s="27">
        <f>SUM(F35:T35)</f>
        <v>628223.9</v>
      </c>
      <c r="W35" s="27"/>
      <c r="X35" s="27"/>
      <c r="Y35" s="27"/>
    </row>
    <row r="36" spans="1:25" x14ac:dyDescent="0.25">
      <c r="A36" s="20" t="s">
        <v>33</v>
      </c>
      <c r="B36" s="31" t="s">
        <v>34</v>
      </c>
      <c r="C36" s="26"/>
      <c r="D36" s="22"/>
      <c r="E36" s="22"/>
      <c r="F36" s="23">
        <v>0</v>
      </c>
      <c r="G36" s="23"/>
      <c r="H36" s="23"/>
      <c r="I36" s="23"/>
      <c r="J36" s="23"/>
      <c r="K36" s="23"/>
      <c r="L36" s="23"/>
      <c r="M36" s="23"/>
      <c r="N36" s="23">
        <v>0</v>
      </c>
      <c r="O36" s="23">
        <v>0</v>
      </c>
      <c r="P36" s="23"/>
      <c r="Q36" s="23">
        <v>0</v>
      </c>
      <c r="R36" s="23">
        <v>0</v>
      </c>
      <c r="S36" s="23">
        <v>0</v>
      </c>
      <c r="T36" s="23">
        <v>0</v>
      </c>
      <c r="U36" s="23">
        <v>0</v>
      </c>
      <c r="V36" s="23">
        <f t="shared" ref="V36:V48" si="2">+N36+F36</f>
        <v>0</v>
      </c>
      <c r="W36" s="23"/>
      <c r="X36" s="23"/>
      <c r="Y36" s="23"/>
    </row>
    <row r="37" spans="1:25" x14ac:dyDescent="0.25">
      <c r="A37" s="24"/>
      <c r="B37" s="274" t="s">
        <v>35</v>
      </c>
      <c r="C37" s="274"/>
      <c r="D37" s="274"/>
      <c r="E37" s="274"/>
      <c r="F37" s="27">
        <v>0</v>
      </c>
      <c r="G37" s="27"/>
      <c r="H37" s="27"/>
      <c r="I37" s="27"/>
      <c r="J37" s="27"/>
      <c r="K37" s="27"/>
      <c r="L37" s="27"/>
      <c r="M37" s="27"/>
      <c r="N37" s="27">
        <v>0</v>
      </c>
      <c r="O37" s="27">
        <v>0</v>
      </c>
      <c r="P37" s="27"/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f t="shared" si="2"/>
        <v>0</v>
      </c>
      <c r="W37" s="27"/>
      <c r="X37" s="27"/>
      <c r="Y37" s="27"/>
    </row>
    <row r="38" spans="1:25" x14ac:dyDescent="0.25">
      <c r="A38" s="24"/>
      <c r="B38" s="7" t="s">
        <v>36</v>
      </c>
      <c r="C38" s="30"/>
      <c r="D38" s="30"/>
      <c r="E38" s="30"/>
      <c r="F38" s="27">
        <v>0</v>
      </c>
      <c r="G38" s="27"/>
      <c r="H38" s="27"/>
      <c r="I38" s="27"/>
      <c r="J38" s="27"/>
      <c r="K38" s="27"/>
      <c r="L38" s="27"/>
      <c r="M38" s="27"/>
      <c r="N38" s="27">
        <v>0</v>
      </c>
      <c r="O38" s="27">
        <v>0</v>
      </c>
      <c r="P38" s="27"/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f t="shared" si="2"/>
        <v>0</v>
      </c>
      <c r="W38" s="27"/>
      <c r="X38" s="27"/>
      <c r="Y38" s="27"/>
    </row>
    <row r="39" spans="1:25" x14ac:dyDescent="0.25">
      <c r="A39" s="24"/>
      <c r="B39" s="7" t="s">
        <v>37</v>
      </c>
      <c r="C39" s="30"/>
      <c r="D39" s="30"/>
      <c r="E39" s="22"/>
      <c r="F39" s="27">
        <v>0</v>
      </c>
      <c r="G39" s="27"/>
      <c r="H39" s="27"/>
      <c r="I39" s="27"/>
      <c r="J39" s="27"/>
      <c r="K39" s="27"/>
      <c r="L39" s="27"/>
      <c r="M39" s="27"/>
      <c r="N39" s="27">
        <v>0</v>
      </c>
      <c r="O39" s="27">
        <v>0</v>
      </c>
      <c r="P39" s="27"/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f t="shared" si="2"/>
        <v>0</v>
      </c>
      <c r="W39" s="27"/>
      <c r="X39" s="27"/>
      <c r="Y39" s="27"/>
    </row>
    <row r="40" spans="1:25" x14ac:dyDescent="0.25">
      <c r="A40" s="24"/>
      <c r="B40" s="7" t="s">
        <v>38</v>
      </c>
      <c r="C40" s="30"/>
      <c r="D40" s="30"/>
      <c r="E40" s="22"/>
      <c r="F40" s="27">
        <v>0</v>
      </c>
      <c r="G40" s="27"/>
      <c r="H40" s="27"/>
      <c r="I40" s="27"/>
      <c r="J40" s="27"/>
      <c r="K40" s="27"/>
      <c r="L40" s="27"/>
      <c r="M40" s="27"/>
      <c r="N40" s="27">
        <v>0</v>
      </c>
      <c r="O40" s="27">
        <v>0</v>
      </c>
      <c r="P40" s="27"/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f t="shared" si="2"/>
        <v>0</v>
      </c>
      <c r="W40" s="27"/>
      <c r="X40" s="27"/>
      <c r="Y40" s="27"/>
    </row>
    <row r="41" spans="1:25" x14ac:dyDescent="0.25">
      <c r="A41" s="24"/>
      <c r="B41" s="7" t="s">
        <v>39</v>
      </c>
      <c r="C41" s="30"/>
      <c r="D41" s="30"/>
      <c r="E41" s="22"/>
      <c r="F41" s="27">
        <v>0</v>
      </c>
      <c r="G41" s="27"/>
      <c r="H41" s="27"/>
      <c r="I41" s="27"/>
      <c r="J41" s="27"/>
      <c r="K41" s="27"/>
      <c r="L41" s="27"/>
      <c r="M41" s="27"/>
      <c r="N41" s="27">
        <v>0</v>
      </c>
      <c r="O41" s="27">
        <v>0</v>
      </c>
      <c r="P41" s="27"/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f t="shared" si="2"/>
        <v>0</v>
      </c>
      <c r="W41" s="27"/>
      <c r="X41" s="27"/>
      <c r="Y41" s="27"/>
    </row>
    <row r="42" spans="1:25" x14ac:dyDescent="0.25">
      <c r="A42" s="24"/>
      <c r="B42" s="7" t="s">
        <v>40</v>
      </c>
      <c r="C42" s="30"/>
      <c r="D42" s="30"/>
      <c r="E42" s="22"/>
      <c r="F42" s="27">
        <v>0</v>
      </c>
      <c r="G42" s="27"/>
      <c r="H42" s="27"/>
      <c r="I42" s="27"/>
      <c r="J42" s="27"/>
      <c r="K42" s="27"/>
      <c r="L42" s="27"/>
      <c r="M42" s="27"/>
      <c r="N42" s="27">
        <v>0</v>
      </c>
      <c r="O42" s="27">
        <v>0</v>
      </c>
      <c r="P42" s="27"/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f t="shared" si="2"/>
        <v>0</v>
      </c>
      <c r="W42" s="27"/>
      <c r="X42" s="27"/>
      <c r="Y42" s="27"/>
    </row>
    <row r="43" spans="1:25" x14ac:dyDescent="0.25">
      <c r="A43" s="24"/>
      <c r="B43" s="7" t="s">
        <v>41</v>
      </c>
      <c r="C43" s="30"/>
      <c r="D43" s="30"/>
      <c r="E43" s="22"/>
      <c r="F43" s="27">
        <v>0</v>
      </c>
      <c r="G43" s="27"/>
      <c r="H43" s="27"/>
      <c r="I43" s="27"/>
      <c r="J43" s="27"/>
      <c r="K43" s="27"/>
      <c r="L43" s="27"/>
      <c r="M43" s="27"/>
      <c r="N43" s="27">
        <v>0</v>
      </c>
      <c r="O43" s="27">
        <v>0</v>
      </c>
      <c r="P43" s="27"/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f t="shared" si="2"/>
        <v>0</v>
      </c>
      <c r="W43" s="27"/>
      <c r="X43" s="27"/>
      <c r="Y43" s="27"/>
    </row>
    <row r="44" spans="1:25" x14ac:dyDescent="0.25">
      <c r="A44" s="24"/>
      <c r="B44" s="7" t="s">
        <v>42</v>
      </c>
      <c r="C44" s="30"/>
      <c r="D44" s="30"/>
      <c r="E44" s="22"/>
      <c r="F44" s="27">
        <v>0</v>
      </c>
      <c r="G44" s="27"/>
      <c r="H44" s="27"/>
      <c r="I44" s="27"/>
      <c r="J44" s="27"/>
      <c r="K44" s="27"/>
      <c r="L44" s="27"/>
      <c r="M44" s="27"/>
      <c r="N44" s="27">
        <v>0</v>
      </c>
      <c r="O44" s="27">
        <v>0</v>
      </c>
      <c r="P44" s="27"/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f t="shared" si="2"/>
        <v>0</v>
      </c>
      <c r="W44" s="27"/>
      <c r="X44" s="27"/>
      <c r="Y44" s="27"/>
    </row>
    <row r="45" spans="1:25" x14ac:dyDescent="0.25">
      <c r="A45" s="24"/>
      <c r="B45" s="7" t="s">
        <v>41</v>
      </c>
      <c r="C45" s="30"/>
      <c r="D45" s="30"/>
      <c r="E45" s="22"/>
      <c r="F45" s="27">
        <v>0</v>
      </c>
      <c r="G45" s="27"/>
      <c r="H45" s="27"/>
      <c r="I45" s="27"/>
      <c r="J45" s="27"/>
      <c r="K45" s="27"/>
      <c r="L45" s="27"/>
      <c r="M45" s="27"/>
      <c r="N45" s="27">
        <v>0</v>
      </c>
      <c r="O45" s="27">
        <v>0</v>
      </c>
      <c r="P45" s="27"/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f t="shared" si="2"/>
        <v>0</v>
      </c>
      <c r="W45" s="27"/>
      <c r="X45" s="27"/>
      <c r="Y45" s="27"/>
    </row>
    <row r="46" spans="1:25" x14ac:dyDescent="0.25">
      <c r="A46" s="37"/>
      <c r="B46" s="38" t="s">
        <v>43</v>
      </c>
      <c r="C46" s="22"/>
      <c r="D46" s="22"/>
      <c r="E46" s="22"/>
      <c r="F46" s="27">
        <v>0</v>
      </c>
      <c r="G46" s="27"/>
      <c r="H46" s="27"/>
      <c r="I46" s="27"/>
      <c r="J46" s="27"/>
      <c r="K46" s="27"/>
      <c r="L46" s="27"/>
      <c r="M46" s="27"/>
      <c r="N46" s="27">
        <v>0</v>
      </c>
      <c r="O46" s="27">
        <v>0</v>
      </c>
      <c r="P46" s="27"/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f t="shared" si="2"/>
        <v>0</v>
      </c>
      <c r="W46" s="27"/>
      <c r="X46" s="27"/>
      <c r="Y46" s="27"/>
    </row>
    <row r="47" spans="1:25" x14ac:dyDescent="0.25">
      <c r="A47" s="37"/>
      <c r="B47" s="38" t="s">
        <v>44</v>
      </c>
      <c r="C47" s="22"/>
      <c r="D47" s="22"/>
      <c r="E47" s="22"/>
      <c r="F47" s="27">
        <v>0</v>
      </c>
      <c r="G47" s="27"/>
      <c r="H47" s="27"/>
      <c r="I47" s="27"/>
      <c r="J47" s="27"/>
      <c r="K47" s="27"/>
      <c r="L47" s="27"/>
      <c r="M47" s="27"/>
      <c r="N47" s="27">
        <v>0</v>
      </c>
      <c r="O47" s="27">
        <v>0</v>
      </c>
      <c r="P47" s="27"/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f t="shared" si="2"/>
        <v>0</v>
      </c>
      <c r="W47" s="27"/>
      <c r="X47" s="27"/>
      <c r="Y47" s="27"/>
    </row>
    <row r="48" spans="1:25" x14ac:dyDescent="0.25">
      <c r="A48" s="37"/>
      <c r="B48" s="38" t="s">
        <v>45</v>
      </c>
      <c r="C48" s="22"/>
      <c r="D48" s="22"/>
      <c r="E48" s="22"/>
      <c r="F48" s="27">
        <v>0</v>
      </c>
      <c r="G48" s="27"/>
      <c r="H48" s="27"/>
      <c r="I48" s="27"/>
      <c r="J48" s="27"/>
      <c r="K48" s="27"/>
      <c r="L48" s="27"/>
      <c r="M48" s="27"/>
      <c r="N48" s="27">
        <v>0</v>
      </c>
      <c r="O48" s="27">
        <v>0</v>
      </c>
      <c r="P48" s="27"/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f t="shared" si="2"/>
        <v>0</v>
      </c>
      <c r="W48" s="27"/>
      <c r="X48" s="27"/>
      <c r="Y48" s="27"/>
    </row>
    <row r="49" spans="1:25" x14ac:dyDescent="0.25">
      <c r="A49" s="39" t="s">
        <v>46</v>
      </c>
      <c r="B49" s="40" t="s">
        <v>47</v>
      </c>
      <c r="C49" s="38"/>
      <c r="D49" s="38"/>
      <c r="E49" s="38"/>
      <c r="F49" s="23">
        <v>0</v>
      </c>
      <c r="G49" s="23"/>
      <c r="H49" s="23"/>
      <c r="I49" s="23"/>
      <c r="J49" s="23"/>
      <c r="K49" s="23"/>
      <c r="L49" s="23"/>
      <c r="M49" s="23"/>
      <c r="N49" s="23">
        <v>0</v>
      </c>
      <c r="O49" s="23">
        <v>0</v>
      </c>
      <c r="P49" s="23"/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0</v>
      </c>
      <c r="W49" s="23"/>
      <c r="X49" s="23"/>
      <c r="Y49" s="23"/>
    </row>
    <row r="50" spans="1:25" x14ac:dyDescent="0.25">
      <c r="A50" s="8"/>
      <c r="B50" s="38" t="s">
        <v>48</v>
      </c>
      <c r="C50" s="38"/>
      <c r="D50" s="38"/>
      <c r="E50" s="38"/>
      <c r="F50" s="27">
        <v>0</v>
      </c>
      <c r="G50" s="27"/>
      <c r="H50" s="27"/>
      <c r="I50" s="27"/>
      <c r="J50" s="27"/>
      <c r="K50" s="27"/>
      <c r="L50" s="27"/>
      <c r="M50" s="27"/>
      <c r="N50" s="27">
        <v>0</v>
      </c>
      <c r="O50" s="27">
        <v>0</v>
      </c>
      <c r="P50" s="27"/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/>
      <c r="X50" s="27"/>
      <c r="Y50" s="27"/>
    </row>
    <row r="51" spans="1:25" x14ac:dyDescent="0.25">
      <c r="A51" s="8"/>
      <c r="B51" s="38" t="s">
        <v>49</v>
      </c>
      <c r="C51" s="38"/>
      <c r="D51" s="38"/>
      <c r="E51" s="38"/>
      <c r="F51" s="27">
        <v>0</v>
      </c>
      <c r="G51" s="27"/>
      <c r="H51" s="27"/>
      <c r="I51" s="27"/>
      <c r="J51" s="27"/>
      <c r="K51" s="27"/>
      <c r="L51" s="27"/>
      <c r="M51" s="27"/>
      <c r="N51" s="27">
        <v>0</v>
      </c>
      <c r="O51" s="27">
        <v>0</v>
      </c>
      <c r="P51" s="27"/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/>
      <c r="X51" s="27"/>
      <c r="Y51" s="27"/>
    </row>
    <row r="52" spans="1:25" x14ac:dyDescent="0.25">
      <c r="A52" s="8"/>
      <c r="B52" s="38" t="s">
        <v>37</v>
      </c>
      <c r="C52" s="38"/>
      <c r="D52" s="38"/>
      <c r="E52" s="38"/>
      <c r="F52" s="27">
        <v>0</v>
      </c>
      <c r="G52" s="27"/>
      <c r="H52" s="27"/>
      <c r="I52" s="27"/>
      <c r="J52" s="27"/>
      <c r="K52" s="27"/>
      <c r="L52" s="27"/>
      <c r="M52" s="27"/>
      <c r="N52" s="27">
        <v>0</v>
      </c>
      <c r="O52" s="27">
        <v>0</v>
      </c>
      <c r="P52" s="27"/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/>
      <c r="X52" s="27"/>
      <c r="Y52" s="27"/>
    </row>
    <row r="53" spans="1:25" x14ac:dyDescent="0.25">
      <c r="A53" s="8"/>
      <c r="B53" s="38" t="s">
        <v>50</v>
      </c>
      <c r="C53" s="38"/>
      <c r="D53" s="38"/>
      <c r="E53" s="38"/>
      <c r="F53" s="27">
        <v>0</v>
      </c>
      <c r="G53" s="27"/>
      <c r="H53" s="27"/>
      <c r="I53" s="27"/>
      <c r="J53" s="27"/>
      <c r="K53" s="27"/>
      <c r="L53" s="27"/>
      <c r="M53" s="27"/>
      <c r="N53" s="27">
        <v>0</v>
      </c>
      <c r="O53" s="27">
        <v>0</v>
      </c>
      <c r="P53" s="27"/>
      <c r="Q53" s="27">
        <v>0</v>
      </c>
      <c r="R53" s="27">
        <v>0</v>
      </c>
      <c r="S53" s="27">
        <v>0</v>
      </c>
      <c r="T53" s="27">
        <v>0</v>
      </c>
      <c r="U53" s="27">
        <v>0</v>
      </c>
      <c r="V53" s="27">
        <v>0</v>
      </c>
      <c r="W53" s="27"/>
      <c r="X53" s="27"/>
      <c r="Y53" s="27"/>
    </row>
    <row r="54" spans="1:25" x14ac:dyDescent="0.25">
      <c r="A54" s="8"/>
      <c r="B54" s="38" t="s">
        <v>39</v>
      </c>
      <c r="C54" s="38"/>
      <c r="D54" s="38"/>
      <c r="E54" s="38"/>
      <c r="F54" s="27">
        <v>0</v>
      </c>
      <c r="G54" s="27"/>
      <c r="H54" s="27"/>
      <c r="I54" s="27"/>
      <c r="J54" s="27"/>
      <c r="K54" s="27"/>
      <c r="L54" s="27"/>
      <c r="M54" s="27"/>
      <c r="N54" s="27">
        <v>0</v>
      </c>
      <c r="O54" s="27">
        <v>0</v>
      </c>
      <c r="P54" s="27"/>
      <c r="Q54" s="27">
        <v>0</v>
      </c>
      <c r="R54" s="27">
        <v>0</v>
      </c>
      <c r="S54" s="27">
        <v>0</v>
      </c>
      <c r="T54" s="27">
        <v>0</v>
      </c>
      <c r="U54" s="27">
        <v>0</v>
      </c>
      <c r="V54" s="27">
        <v>0</v>
      </c>
      <c r="W54" s="27"/>
      <c r="X54" s="27"/>
      <c r="Y54" s="27"/>
    </row>
    <row r="55" spans="1:25" x14ac:dyDescent="0.25">
      <c r="A55" s="39"/>
      <c r="B55" s="38" t="s">
        <v>51</v>
      </c>
      <c r="C55" s="38"/>
      <c r="D55" s="38"/>
      <c r="E55" s="38"/>
      <c r="F55" s="27">
        <v>0</v>
      </c>
      <c r="G55" s="27"/>
      <c r="H55" s="27"/>
      <c r="I55" s="27"/>
      <c r="J55" s="27"/>
      <c r="K55" s="27"/>
      <c r="L55" s="27"/>
      <c r="M55" s="27"/>
      <c r="N55" s="27">
        <v>0</v>
      </c>
      <c r="O55" s="27">
        <v>0</v>
      </c>
      <c r="P55" s="27"/>
      <c r="Q55" s="27">
        <v>0</v>
      </c>
      <c r="R55" s="27">
        <v>0</v>
      </c>
      <c r="S55" s="27">
        <v>0</v>
      </c>
      <c r="T55" s="27">
        <v>0</v>
      </c>
      <c r="U55" s="27">
        <v>0</v>
      </c>
      <c r="V55" s="27">
        <v>0</v>
      </c>
      <c r="W55" s="27"/>
      <c r="X55" s="27"/>
      <c r="Y55" s="27"/>
    </row>
    <row r="56" spans="1:25" x14ac:dyDescent="0.25">
      <c r="A56" s="8"/>
      <c r="B56" s="7" t="s">
        <v>41</v>
      </c>
      <c r="C56" s="7"/>
      <c r="D56" s="7"/>
      <c r="E56" s="7"/>
      <c r="F56" s="27">
        <v>0</v>
      </c>
      <c r="G56" s="27"/>
      <c r="H56" s="27"/>
      <c r="I56" s="27"/>
      <c r="J56" s="27"/>
      <c r="K56" s="27"/>
      <c r="L56" s="27"/>
      <c r="M56" s="27"/>
      <c r="N56" s="27">
        <v>0</v>
      </c>
      <c r="O56" s="27">
        <v>0</v>
      </c>
      <c r="P56" s="27"/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/>
      <c r="X56" s="27"/>
      <c r="Y56" s="27"/>
    </row>
    <row r="57" spans="1:25" x14ac:dyDescent="0.25">
      <c r="A57" s="24"/>
      <c r="B57" s="7" t="s">
        <v>52</v>
      </c>
      <c r="C57" s="7"/>
      <c r="D57" s="7"/>
      <c r="E57" s="7"/>
      <c r="F57" s="27">
        <v>0</v>
      </c>
      <c r="G57" s="27"/>
      <c r="H57" s="27"/>
      <c r="I57" s="27"/>
      <c r="J57" s="27"/>
      <c r="K57" s="27"/>
      <c r="L57" s="27"/>
      <c r="M57" s="27"/>
      <c r="N57" s="27">
        <v>0</v>
      </c>
      <c r="O57" s="27">
        <v>0</v>
      </c>
      <c r="P57" s="27"/>
      <c r="Q57" s="27">
        <v>0</v>
      </c>
      <c r="R57" s="27">
        <v>0</v>
      </c>
      <c r="S57" s="27">
        <v>0</v>
      </c>
      <c r="T57" s="27">
        <v>0</v>
      </c>
      <c r="U57" s="27">
        <v>0</v>
      </c>
      <c r="V57" s="27">
        <v>0</v>
      </c>
      <c r="W57" s="27"/>
      <c r="X57" s="27"/>
      <c r="Y57" s="27"/>
    </row>
    <row r="58" spans="1:25" x14ac:dyDescent="0.25">
      <c r="A58" s="24"/>
      <c r="B58" s="7" t="s">
        <v>41</v>
      </c>
      <c r="C58" s="7"/>
      <c r="D58" s="7"/>
      <c r="E58" s="7"/>
      <c r="F58" s="27">
        <v>0</v>
      </c>
      <c r="G58" s="27"/>
      <c r="H58" s="27"/>
      <c r="I58" s="27"/>
      <c r="J58" s="27"/>
      <c r="K58" s="27"/>
      <c r="L58" s="27"/>
      <c r="M58" s="27"/>
      <c r="N58" s="27">
        <v>0</v>
      </c>
      <c r="O58" s="27">
        <v>0</v>
      </c>
      <c r="P58" s="27"/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/>
      <c r="X58" s="27"/>
      <c r="Y58" s="27"/>
    </row>
    <row r="59" spans="1:25" x14ac:dyDescent="0.25">
      <c r="A59" s="24"/>
      <c r="B59" s="7" t="s">
        <v>53</v>
      </c>
      <c r="C59" s="7"/>
      <c r="D59" s="7"/>
      <c r="E59" s="7"/>
      <c r="F59" s="27">
        <v>0</v>
      </c>
      <c r="G59" s="27"/>
      <c r="H59" s="27"/>
      <c r="I59" s="27"/>
      <c r="J59" s="27"/>
      <c r="K59" s="27"/>
      <c r="L59" s="27"/>
      <c r="M59" s="27"/>
      <c r="N59" s="27">
        <v>0</v>
      </c>
      <c r="O59" s="27">
        <v>0</v>
      </c>
      <c r="P59" s="27"/>
      <c r="Q59" s="27">
        <v>0</v>
      </c>
      <c r="R59" s="27">
        <v>0</v>
      </c>
      <c r="S59" s="27">
        <v>0</v>
      </c>
      <c r="T59" s="27">
        <v>0</v>
      </c>
      <c r="U59" s="27">
        <v>0</v>
      </c>
      <c r="V59" s="27">
        <v>0</v>
      </c>
      <c r="W59" s="27"/>
      <c r="X59" s="27"/>
      <c r="Y59" s="27"/>
    </row>
    <row r="60" spans="1:25" x14ac:dyDescent="0.25">
      <c r="A60" s="24"/>
      <c r="B60" s="7" t="s">
        <v>54</v>
      </c>
      <c r="C60" s="7"/>
      <c r="D60" s="7"/>
      <c r="E60" s="7"/>
      <c r="F60" s="27">
        <v>0</v>
      </c>
      <c r="G60" s="27"/>
      <c r="H60" s="27"/>
      <c r="I60" s="27"/>
      <c r="J60" s="27"/>
      <c r="K60" s="27"/>
      <c r="L60" s="27"/>
      <c r="M60" s="27"/>
      <c r="N60" s="27">
        <v>0</v>
      </c>
      <c r="O60" s="27">
        <v>0</v>
      </c>
      <c r="P60" s="27"/>
      <c r="Q60" s="27">
        <v>0</v>
      </c>
      <c r="R60" s="27">
        <v>0</v>
      </c>
      <c r="S60" s="27">
        <v>0</v>
      </c>
      <c r="T60" s="27">
        <v>0</v>
      </c>
      <c r="U60" s="27">
        <v>0</v>
      </c>
      <c r="V60" s="27">
        <v>0</v>
      </c>
      <c r="W60" s="27"/>
      <c r="X60" s="27"/>
      <c r="Y60" s="27"/>
    </row>
    <row r="61" spans="1:25" x14ac:dyDescent="0.25">
      <c r="A61" s="24"/>
      <c r="B61" s="7" t="s">
        <v>45</v>
      </c>
      <c r="C61" s="7"/>
      <c r="D61" s="7"/>
      <c r="E61" s="7"/>
      <c r="F61" s="27">
        <v>0</v>
      </c>
      <c r="G61" s="27"/>
      <c r="H61" s="27"/>
      <c r="I61" s="27"/>
      <c r="J61" s="27"/>
      <c r="K61" s="27"/>
      <c r="L61" s="27"/>
      <c r="M61" s="27"/>
      <c r="N61" s="27">
        <v>0</v>
      </c>
      <c r="O61" s="27">
        <v>0</v>
      </c>
      <c r="P61" s="27"/>
      <c r="Q61" s="27">
        <v>0</v>
      </c>
      <c r="R61" s="27">
        <v>0</v>
      </c>
      <c r="S61" s="27">
        <v>0</v>
      </c>
      <c r="T61" s="27">
        <v>0</v>
      </c>
      <c r="U61" s="27">
        <v>0</v>
      </c>
      <c r="V61" s="27">
        <v>0</v>
      </c>
      <c r="W61" s="27"/>
      <c r="X61" s="27"/>
      <c r="Y61" s="27"/>
    </row>
    <row r="62" spans="1:25" x14ac:dyDescent="0.25">
      <c r="A62" s="41" t="s">
        <v>55</v>
      </c>
      <c r="B62" s="42" t="s">
        <v>56</v>
      </c>
      <c r="C62" s="7"/>
      <c r="D62" s="7"/>
      <c r="E62" s="7"/>
      <c r="F62" s="23">
        <v>0</v>
      </c>
      <c r="G62" s="23"/>
      <c r="H62" s="23"/>
      <c r="I62" s="23"/>
      <c r="J62" s="23"/>
      <c r="K62" s="23"/>
      <c r="L62" s="23"/>
      <c r="M62" s="23"/>
      <c r="N62" s="23">
        <v>0</v>
      </c>
      <c r="O62" s="23">
        <v>0</v>
      </c>
      <c r="P62" s="23"/>
      <c r="Q62" s="23">
        <v>0</v>
      </c>
      <c r="R62" s="23">
        <v>0</v>
      </c>
      <c r="S62" s="23">
        <v>0</v>
      </c>
      <c r="T62" s="23">
        <v>0</v>
      </c>
      <c r="U62" s="23">
        <v>0</v>
      </c>
      <c r="V62" s="23">
        <v>0</v>
      </c>
      <c r="W62" s="23"/>
      <c r="X62" s="23"/>
      <c r="Y62" s="23"/>
    </row>
    <row r="63" spans="1:25" x14ac:dyDescent="0.25">
      <c r="A63" s="24"/>
      <c r="B63" s="7" t="s">
        <v>57</v>
      </c>
      <c r="C63" s="7"/>
      <c r="D63" s="7"/>
      <c r="E63" s="7"/>
      <c r="F63" s="27">
        <v>0</v>
      </c>
      <c r="G63" s="27"/>
      <c r="H63" s="27"/>
      <c r="I63" s="27"/>
      <c r="J63" s="27"/>
      <c r="K63" s="27"/>
      <c r="L63" s="27"/>
      <c r="M63" s="27"/>
      <c r="N63" s="27">
        <v>0</v>
      </c>
      <c r="O63" s="27">
        <v>0</v>
      </c>
      <c r="P63" s="27"/>
      <c r="Q63" s="27">
        <v>0</v>
      </c>
      <c r="R63" s="27">
        <v>0</v>
      </c>
      <c r="S63" s="27">
        <v>0</v>
      </c>
      <c r="T63" s="27">
        <v>0</v>
      </c>
      <c r="U63" s="27">
        <v>0</v>
      </c>
      <c r="V63" s="27">
        <v>0</v>
      </c>
      <c r="W63" s="27"/>
      <c r="X63" s="27"/>
      <c r="Y63" s="27"/>
    </row>
    <row r="64" spans="1:25" x14ac:dyDescent="0.25">
      <c r="A64" s="24"/>
      <c r="B64" s="7" t="s">
        <v>58</v>
      </c>
      <c r="C64" s="7"/>
      <c r="D64" s="7"/>
      <c r="E64" s="7"/>
      <c r="F64" s="27">
        <v>0</v>
      </c>
      <c r="G64" s="27"/>
      <c r="H64" s="27"/>
      <c r="I64" s="27"/>
      <c r="J64" s="27"/>
      <c r="K64" s="27"/>
      <c r="L64" s="27"/>
      <c r="M64" s="27"/>
      <c r="N64" s="27">
        <v>0</v>
      </c>
      <c r="O64" s="27">
        <v>0</v>
      </c>
      <c r="P64" s="27"/>
      <c r="Q64" s="27">
        <v>0</v>
      </c>
      <c r="R64" s="27">
        <v>0</v>
      </c>
      <c r="S64" s="27">
        <v>0</v>
      </c>
      <c r="T64" s="27">
        <v>0</v>
      </c>
      <c r="U64" s="27">
        <v>0</v>
      </c>
      <c r="V64" s="27">
        <v>0</v>
      </c>
      <c r="W64" s="27"/>
      <c r="X64" s="27"/>
      <c r="Y64" s="27"/>
    </row>
    <row r="65" spans="1:25" x14ac:dyDescent="0.25">
      <c r="A65" s="24"/>
      <c r="B65" s="7" t="s">
        <v>59</v>
      </c>
      <c r="C65" s="7"/>
      <c r="D65" s="7"/>
      <c r="E65" s="7"/>
      <c r="F65" s="27">
        <v>0</v>
      </c>
      <c r="G65" s="27"/>
      <c r="H65" s="27"/>
      <c r="I65" s="27"/>
      <c r="J65" s="27"/>
      <c r="K65" s="27"/>
      <c r="L65" s="27"/>
      <c r="M65" s="27"/>
      <c r="N65" s="27">
        <v>0</v>
      </c>
      <c r="O65" s="27">
        <v>0</v>
      </c>
      <c r="P65" s="27"/>
      <c r="Q65" s="27">
        <v>0</v>
      </c>
      <c r="R65" s="27">
        <v>0</v>
      </c>
      <c r="S65" s="27">
        <v>0</v>
      </c>
      <c r="T65" s="27">
        <v>0</v>
      </c>
      <c r="U65" s="27">
        <v>0</v>
      </c>
      <c r="V65" s="27">
        <v>0</v>
      </c>
      <c r="W65" s="27"/>
      <c r="X65" s="27"/>
      <c r="Y65" s="27"/>
    </row>
    <row r="66" spans="1:25" x14ac:dyDescent="0.25">
      <c r="A66" s="24"/>
      <c r="B66" s="7" t="s">
        <v>60</v>
      </c>
      <c r="C66" s="7"/>
      <c r="D66" s="7"/>
      <c r="E66" s="7"/>
      <c r="F66" s="27">
        <v>0</v>
      </c>
      <c r="G66" s="27"/>
      <c r="H66" s="27"/>
      <c r="I66" s="27"/>
      <c r="J66" s="27"/>
      <c r="K66" s="27"/>
      <c r="L66" s="27"/>
      <c r="M66" s="27"/>
      <c r="N66" s="27">
        <v>0</v>
      </c>
      <c r="O66" s="27">
        <v>0</v>
      </c>
      <c r="P66" s="27"/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/>
      <c r="X66" s="27"/>
      <c r="Y66" s="27"/>
    </row>
    <row r="67" spans="1:25" x14ac:dyDescent="0.25">
      <c r="A67" s="24"/>
      <c r="B67" s="7" t="s">
        <v>61</v>
      </c>
      <c r="C67" s="7"/>
      <c r="D67" s="7"/>
      <c r="E67" s="7"/>
      <c r="F67" s="27">
        <v>0</v>
      </c>
      <c r="G67" s="27"/>
      <c r="H67" s="27"/>
      <c r="I67" s="27"/>
      <c r="J67" s="27"/>
      <c r="K67" s="27"/>
      <c r="L67" s="27"/>
      <c r="M67" s="27"/>
      <c r="N67" s="27">
        <v>0</v>
      </c>
      <c r="O67" s="27">
        <v>0</v>
      </c>
      <c r="P67" s="27"/>
      <c r="Q67" s="27">
        <v>0</v>
      </c>
      <c r="R67" s="27">
        <v>0</v>
      </c>
      <c r="S67" s="27">
        <v>0</v>
      </c>
      <c r="T67" s="27">
        <v>0</v>
      </c>
      <c r="U67" s="27">
        <v>0</v>
      </c>
      <c r="V67" s="27">
        <v>0</v>
      </c>
      <c r="W67" s="27"/>
      <c r="X67" s="27"/>
      <c r="Y67" s="27"/>
    </row>
    <row r="68" spans="1:25" x14ac:dyDescent="0.25">
      <c r="A68" s="24"/>
      <c r="B68" s="7" t="s">
        <v>62</v>
      </c>
      <c r="C68" s="7"/>
      <c r="D68" s="7"/>
      <c r="E68" s="7"/>
      <c r="F68" s="27">
        <v>0</v>
      </c>
      <c r="G68" s="27"/>
      <c r="H68" s="27"/>
      <c r="I68" s="27"/>
      <c r="J68" s="27"/>
      <c r="K68" s="27"/>
      <c r="L68" s="27"/>
      <c r="M68" s="27"/>
      <c r="N68" s="27">
        <v>0</v>
      </c>
      <c r="O68" s="27">
        <v>0</v>
      </c>
      <c r="P68" s="27"/>
      <c r="Q68" s="27">
        <v>0</v>
      </c>
      <c r="R68" s="27">
        <v>0</v>
      </c>
      <c r="S68" s="27">
        <v>0</v>
      </c>
      <c r="T68" s="27">
        <v>0</v>
      </c>
      <c r="U68" s="27">
        <v>0</v>
      </c>
      <c r="V68" s="27">
        <v>0</v>
      </c>
      <c r="W68" s="27"/>
      <c r="X68" s="27"/>
      <c r="Y68" s="27"/>
    </row>
    <row r="69" spans="1:25" x14ac:dyDescent="0.25">
      <c r="A69" s="24"/>
      <c r="B69" s="7" t="s">
        <v>63</v>
      </c>
      <c r="C69" s="7"/>
      <c r="D69" s="7"/>
      <c r="E69" s="7"/>
      <c r="F69" s="27">
        <v>0</v>
      </c>
      <c r="G69" s="27"/>
      <c r="H69" s="27"/>
      <c r="I69" s="27"/>
      <c r="J69" s="27"/>
      <c r="K69" s="27"/>
      <c r="L69" s="27"/>
      <c r="M69" s="27"/>
      <c r="N69" s="27">
        <v>0</v>
      </c>
      <c r="O69" s="27">
        <v>0</v>
      </c>
      <c r="P69" s="27"/>
      <c r="Q69" s="27">
        <v>0</v>
      </c>
      <c r="R69" s="27">
        <v>0</v>
      </c>
      <c r="S69" s="27">
        <v>0</v>
      </c>
      <c r="T69" s="27">
        <v>0</v>
      </c>
      <c r="U69" s="27">
        <v>0</v>
      </c>
      <c r="V69" s="27">
        <v>0</v>
      </c>
      <c r="W69" s="27"/>
      <c r="X69" s="27"/>
      <c r="Y69" s="27"/>
    </row>
    <row r="70" spans="1:25" x14ac:dyDescent="0.25">
      <c r="A70" s="24"/>
      <c r="B70" s="7" t="s">
        <v>64</v>
      </c>
      <c r="C70" s="7"/>
      <c r="D70" s="7"/>
      <c r="E70" s="7"/>
      <c r="F70" s="27">
        <v>0</v>
      </c>
      <c r="G70" s="27"/>
      <c r="H70" s="27"/>
      <c r="I70" s="27"/>
      <c r="J70" s="27"/>
      <c r="K70" s="27"/>
      <c r="L70" s="27"/>
      <c r="M70" s="27"/>
      <c r="N70" s="27">
        <v>0</v>
      </c>
      <c r="O70" s="27">
        <v>0</v>
      </c>
      <c r="P70" s="27"/>
      <c r="Q70" s="27">
        <v>0</v>
      </c>
      <c r="R70" s="27">
        <v>0</v>
      </c>
      <c r="S70" s="27">
        <v>0</v>
      </c>
      <c r="T70" s="27">
        <v>0</v>
      </c>
      <c r="U70" s="27">
        <v>0</v>
      </c>
      <c r="V70" s="27">
        <v>0</v>
      </c>
      <c r="W70" s="27"/>
      <c r="X70" s="27"/>
      <c r="Y70" s="27"/>
    </row>
    <row r="71" spans="1:25" x14ac:dyDescent="0.25">
      <c r="A71" s="24"/>
      <c r="B71" s="7" t="s">
        <v>65</v>
      </c>
      <c r="C71" s="7"/>
      <c r="D71" s="7"/>
      <c r="E71" s="7"/>
      <c r="F71" s="27">
        <v>0</v>
      </c>
      <c r="G71" s="27"/>
      <c r="H71" s="27"/>
      <c r="I71" s="27"/>
      <c r="J71" s="27"/>
      <c r="K71" s="27"/>
      <c r="L71" s="27"/>
      <c r="M71" s="27"/>
      <c r="N71" s="27">
        <v>0</v>
      </c>
      <c r="O71" s="27">
        <v>0</v>
      </c>
      <c r="P71" s="27"/>
      <c r="Q71" s="27">
        <v>0</v>
      </c>
      <c r="R71" s="27">
        <v>0</v>
      </c>
      <c r="S71" s="27">
        <v>0</v>
      </c>
      <c r="T71" s="27">
        <v>0</v>
      </c>
      <c r="U71" s="27">
        <v>0</v>
      </c>
      <c r="V71" s="27">
        <v>0</v>
      </c>
      <c r="W71" s="27"/>
      <c r="X71" s="27"/>
      <c r="Y71" s="27"/>
    </row>
    <row r="72" spans="1:25" x14ac:dyDescent="0.25">
      <c r="A72" s="24"/>
      <c r="B72" s="7" t="s">
        <v>66</v>
      </c>
      <c r="C72" s="7"/>
      <c r="D72" s="7"/>
      <c r="E72" s="7"/>
      <c r="F72" s="27">
        <v>0</v>
      </c>
      <c r="G72" s="27"/>
      <c r="H72" s="27"/>
      <c r="I72" s="27"/>
      <c r="J72" s="27"/>
      <c r="K72" s="27"/>
      <c r="L72" s="27"/>
      <c r="M72" s="27"/>
      <c r="N72" s="27">
        <v>0</v>
      </c>
      <c r="O72" s="27">
        <v>0</v>
      </c>
      <c r="P72" s="27"/>
      <c r="Q72" s="27">
        <v>0</v>
      </c>
      <c r="R72" s="27">
        <v>0</v>
      </c>
      <c r="S72" s="27">
        <v>0</v>
      </c>
      <c r="T72" s="27">
        <v>0</v>
      </c>
      <c r="U72" s="27">
        <v>0</v>
      </c>
      <c r="V72" s="27">
        <v>0</v>
      </c>
      <c r="W72" s="27"/>
      <c r="X72" s="27"/>
      <c r="Y72" s="27"/>
    </row>
    <row r="73" spans="1:25" x14ac:dyDescent="0.25">
      <c r="A73" s="24"/>
      <c r="B73" s="7" t="s">
        <v>67</v>
      </c>
      <c r="C73" s="7"/>
      <c r="D73" s="7"/>
      <c r="E73" s="7"/>
      <c r="F73" s="27">
        <v>0</v>
      </c>
      <c r="G73" s="27"/>
      <c r="H73" s="27"/>
      <c r="I73" s="27"/>
      <c r="J73" s="27"/>
      <c r="K73" s="27"/>
      <c r="L73" s="27"/>
      <c r="M73" s="27"/>
      <c r="N73" s="27">
        <v>0</v>
      </c>
      <c r="O73" s="27">
        <v>0</v>
      </c>
      <c r="P73" s="27"/>
      <c r="Q73" s="27">
        <v>0</v>
      </c>
      <c r="R73" s="27">
        <v>0</v>
      </c>
      <c r="S73" s="27">
        <v>0</v>
      </c>
      <c r="T73" s="27">
        <v>0</v>
      </c>
      <c r="U73" s="27">
        <v>0</v>
      </c>
      <c r="V73" s="27">
        <v>0</v>
      </c>
      <c r="W73" s="27"/>
      <c r="X73" s="27"/>
      <c r="Y73" s="27"/>
    </row>
    <row r="74" spans="1:25" x14ac:dyDescent="0.25">
      <c r="A74" s="41" t="s">
        <v>68</v>
      </c>
      <c r="B74" s="42" t="s">
        <v>69</v>
      </c>
      <c r="C74" s="7"/>
      <c r="D74" s="7"/>
      <c r="E74" s="7"/>
      <c r="F74" s="23">
        <v>0</v>
      </c>
      <c r="G74" s="23"/>
      <c r="H74" s="23"/>
      <c r="I74" s="23"/>
      <c r="J74" s="23"/>
      <c r="K74" s="23"/>
      <c r="L74" s="23"/>
      <c r="M74" s="23"/>
      <c r="N74" s="23">
        <v>0</v>
      </c>
      <c r="O74" s="23">
        <v>0</v>
      </c>
      <c r="P74" s="23"/>
      <c r="Q74" s="23">
        <v>0</v>
      </c>
      <c r="R74" s="23">
        <v>0</v>
      </c>
      <c r="S74" s="23">
        <f>+S75</f>
        <v>339205.08</v>
      </c>
      <c r="T74" s="23">
        <v>0</v>
      </c>
      <c r="U74" s="23">
        <v>0</v>
      </c>
      <c r="V74" s="23">
        <f>+V75</f>
        <v>339205.08</v>
      </c>
      <c r="W74" s="23"/>
      <c r="X74" s="23"/>
      <c r="Y74" s="23"/>
    </row>
    <row r="75" spans="1:25" x14ac:dyDescent="0.25">
      <c r="A75" s="41"/>
      <c r="B75" s="7" t="s">
        <v>70</v>
      </c>
      <c r="C75" s="7"/>
      <c r="D75" s="7"/>
      <c r="E75" s="7"/>
      <c r="F75" s="27">
        <v>0</v>
      </c>
      <c r="G75" s="27"/>
      <c r="H75" s="27"/>
      <c r="I75" s="27"/>
      <c r="J75" s="27"/>
      <c r="K75" s="27"/>
      <c r="L75" s="27"/>
      <c r="M75" s="27"/>
      <c r="N75" s="27">
        <v>0</v>
      </c>
      <c r="O75" s="27">
        <v>0</v>
      </c>
      <c r="P75" s="27"/>
      <c r="Q75" s="27">
        <v>0</v>
      </c>
      <c r="R75" s="27">
        <v>0</v>
      </c>
      <c r="S75" s="27">
        <v>339205.08</v>
      </c>
      <c r="T75" s="27">
        <v>0</v>
      </c>
      <c r="U75" s="27">
        <v>0</v>
      </c>
      <c r="V75" s="27">
        <f>SUM(F75:T75)</f>
        <v>339205.08</v>
      </c>
      <c r="W75" s="27"/>
      <c r="X75" s="27"/>
      <c r="Y75" s="27"/>
    </row>
    <row r="76" spans="1:25" x14ac:dyDescent="0.25">
      <c r="A76" s="41"/>
      <c r="B76" s="7" t="s">
        <v>71</v>
      </c>
      <c r="C76" s="7"/>
      <c r="D76" s="7"/>
      <c r="E76" s="7"/>
      <c r="F76" s="27">
        <v>0</v>
      </c>
      <c r="G76" s="27"/>
      <c r="H76" s="27"/>
      <c r="I76" s="27"/>
      <c r="J76" s="27"/>
      <c r="K76" s="27"/>
      <c r="L76" s="27"/>
      <c r="M76" s="27"/>
      <c r="N76" s="27">
        <v>0</v>
      </c>
      <c r="O76" s="27">
        <v>0</v>
      </c>
      <c r="P76" s="27"/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/>
      <c r="X76" s="27"/>
      <c r="Y76" s="27"/>
    </row>
    <row r="77" spans="1:25" x14ac:dyDescent="0.25">
      <c r="A77" s="41"/>
      <c r="B77" s="7" t="s">
        <v>72</v>
      </c>
      <c r="C77" s="7"/>
      <c r="D77" s="7"/>
      <c r="E77" s="7"/>
      <c r="F77" s="27">
        <v>0</v>
      </c>
      <c r="G77" s="27"/>
      <c r="H77" s="27"/>
      <c r="I77" s="27"/>
      <c r="J77" s="27"/>
      <c r="K77" s="27"/>
      <c r="L77" s="27"/>
      <c r="M77" s="27"/>
      <c r="N77" s="27">
        <v>0</v>
      </c>
      <c r="O77" s="27">
        <v>0</v>
      </c>
      <c r="P77" s="27"/>
      <c r="Q77" s="27">
        <v>0</v>
      </c>
      <c r="R77" s="27">
        <v>0</v>
      </c>
      <c r="S77" s="27">
        <v>0</v>
      </c>
      <c r="T77" s="27">
        <v>0</v>
      </c>
      <c r="U77" s="27">
        <v>0</v>
      </c>
      <c r="V77" s="27">
        <v>0</v>
      </c>
      <c r="W77" s="27"/>
      <c r="X77" s="27"/>
      <c r="Y77" s="27"/>
    </row>
    <row r="78" spans="1:25" x14ac:dyDescent="0.25">
      <c r="A78" s="41"/>
      <c r="B78" s="7" t="s">
        <v>73</v>
      </c>
      <c r="C78" s="7"/>
      <c r="D78" s="7"/>
      <c r="E78" s="7"/>
      <c r="F78" s="27">
        <v>0</v>
      </c>
      <c r="G78" s="27"/>
      <c r="H78" s="27"/>
      <c r="I78" s="27"/>
      <c r="J78" s="27"/>
      <c r="K78" s="27"/>
      <c r="L78" s="27"/>
      <c r="M78" s="27"/>
      <c r="N78" s="27">
        <v>0</v>
      </c>
      <c r="O78" s="27">
        <v>0</v>
      </c>
      <c r="P78" s="27"/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/>
      <c r="X78" s="27"/>
      <c r="Y78" s="27"/>
    </row>
    <row r="79" spans="1:25" x14ac:dyDescent="0.25">
      <c r="A79" s="41"/>
      <c r="B79" s="7" t="s">
        <v>74</v>
      </c>
      <c r="C79" s="7"/>
      <c r="D79" s="7"/>
      <c r="E79" s="7"/>
      <c r="F79" s="27">
        <v>0</v>
      </c>
      <c r="G79" s="27"/>
      <c r="H79" s="27"/>
      <c r="I79" s="27"/>
      <c r="J79" s="27"/>
      <c r="K79" s="27"/>
      <c r="L79" s="27"/>
      <c r="M79" s="27"/>
      <c r="N79" s="27">
        <v>0</v>
      </c>
      <c r="O79" s="27">
        <v>0</v>
      </c>
      <c r="P79" s="27"/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/>
      <c r="X79" s="27"/>
      <c r="Y79" s="27"/>
    </row>
    <row r="80" spans="1:25" x14ac:dyDescent="0.25">
      <c r="A80" s="41" t="s">
        <v>75</v>
      </c>
      <c r="B80" s="42" t="s">
        <v>76</v>
      </c>
      <c r="C80" s="7"/>
      <c r="D80" s="7"/>
      <c r="E80" s="7"/>
      <c r="F80" s="23">
        <v>0</v>
      </c>
      <c r="G80" s="23"/>
      <c r="H80" s="23"/>
      <c r="I80" s="23"/>
      <c r="J80" s="23"/>
      <c r="K80" s="23"/>
      <c r="L80" s="23"/>
      <c r="M80" s="23"/>
      <c r="N80" s="23">
        <v>0</v>
      </c>
      <c r="O80" s="23">
        <v>0</v>
      </c>
      <c r="P80" s="23"/>
      <c r="Q80" s="23">
        <v>0</v>
      </c>
      <c r="R80" s="23">
        <v>0</v>
      </c>
      <c r="S80" s="23">
        <v>0</v>
      </c>
      <c r="T80" s="23">
        <v>0</v>
      </c>
      <c r="U80" s="23">
        <v>0</v>
      </c>
      <c r="V80" s="23">
        <v>0</v>
      </c>
      <c r="W80" s="23"/>
      <c r="X80" s="23"/>
      <c r="Y80" s="23"/>
    </row>
    <row r="81" spans="1:25" x14ac:dyDescent="0.25">
      <c r="A81" s="41"/>
      <c r="B81" s="42" t="s">
        <v>77</v>
      </c>
      <c r="C81" s="7"/>
      <c r="D81" s="7"/>
      <c r="E81" s="7"/>
      <c r="F81" s="27">
        <v>0</v>
      </c>
      <c r="G81" s="27"/>
      <c r="H81" s="27"/>
      <c r="I81" s="27"/>
      <c r="J81" s="27"/>
      <c r="K81" s="27"/>
      <c r="L81" s="27"/>
      <c r="M81" s="27"/>
      <c r="N81" s="27">
        <v>0</v>
      </c>
      <c r="O81" s="27">
        <v>0</v>
      </c>
      <c r="P81" s="27"/>
      <c r="Q81" s="27">
        <v>0</v>
      </c>
      <c r="R81" s="27">
        <v>0</v>
      </c>
      <c r="S81" s="27">
        <v>0</v>
      </c>
      <c r="T81" s="27">
        <v>0</v>
      </c>
      <c r="U81" s="27">
        <v>0</v>
      </c>
      <c r="V81" s="27">
        <v>0</v>
      </c>
      <c r="W81" s="27"/>
      <c r="X81" s="27"/>
      <c r="Y81" s="27"/>
    </row>
    <row r="82" spans="1:25" x14ac:dyDescent="0.25">
      <c r="A82" s="41"/>
      <c r="B82" s="7" t="s">
        <v>78</v>
      </c>
      <c r="C82" s="7"/>
      <c r="D82" s="7"/>
      <c r="E82" s="7"/>
      <c r="F82" s="27">
        <v>0</v>
      </c>
      <c r="G82" s="27"/>
      <c r="H82" s="27"/>
      <c r="I82" s="27"/>
      <c r="J82" s="27"/>
      <c r="K82" s="27"/>
      <c r="L82" s="27"/>
      <c r="M82" s="27"/>
      <c r="N82" s="27">
        <v>0</v>
      </c>
      <c r="O82" s="27">
        <v>0</v>
      </c>
      <c r="P82" s="27"/>
      <c r="Q82" s="27">
        <v>0</v>
      </c>
      <c r="R82" s="27">
        <v>0</v>
      </c>
      <c r="S82" s="27">
        <v>0</v>
      </c>
      <c r="T82" s="27">
        <v>0</v>
      </c>
      <c r="U82" s="27">
        <v>0</v>
      </c>
      <c r="V82" s="27">
        <v>0</v>
      </c>
      <c r="W82" s="27"/>
      <c r="X82" s="27"/>
      <c r="Y82" s="27"/>
    </row>
    <row r="83" spans="1:25" x14ac:dyDescent="0.25">
      <c r="A83" s="41"/>
      <c r="B83" s="7" t="s">
        <v>79</v>
      </c>
      <c r="C83" s="7"/>
      <c r="D83" s="7"/>
      <c r="E83" s="7"/>
      <c r="F83" s="27">
        <v>0</v>
      </c>
      <c r="G83" s="27"/>
      <c r="H83" s="27"/>
      <c r="I83" s="27"/>
      <c r="J83" s="27"/>
      <c r="K83" s="27"/>
      <c r="L83" s="27"/>
      <c r="M83" s="27"/>
      <c r="N83" s="27">
        <v>0</v>
      </c>
      <c r="O83" s="27">
        <v>0</v>
      </c>
      <c r="P83" s="27"/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/>
      <c r="X83" s="27"/>
      <c r="Y83" s="27"/>
    </row>
    <row r="84" spans="1:25" x14ac:dyDescent="0.25">
      <c r="A84" s="41"/>
      <c r="B84" s="7" t="s">
        <v>80</v>
      </c>
      <c r="C84" s="7"/>
      <c r="D84" s="7"/>
      <c r="E84" s="7"/>
      <c r="F84" s="27">
        <v>0</v>
      </c>
      <c r="G84" s="27"/>
      <c r="H84" s="27"/>
      <c r="I84" s="27"/>
      <c r="J84" s="27"/>
      <c r="K84" s="27"/>
      <c r="L84" s="27"/>
      <c r="M84" s="27"/>
      <c r="N84" s="27">
        <v>0</v>
      </c>
      <c r="O84" s="27">
        <v>0</v>
      </c>
      <c r="P84" s="27"/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/>
      <c r="X84" s="27"/>
      <c r="Y84" s="27"/>
    </row>
    <row r="85" spans="1:25" x14ac:dyDescent="0.25">
      <c r="A85" s="41" t="s">
        <v>81</v>
      </c>
      <c r="B85" s="42" t="s">
        <v>82</v>
      </c>
      <c r="C85" s="7"/>
      <c r="D85" s="7"/>
      <c r="E85" s="7"/>
      <c r="F85" s="23">
        <v>0</v>
      </c>
      <c r="G85" s="23"/>
      <c r="H85" s="23"/>
      <c r="I85" s="23"/>
      <c r="J85" s="23"/>
      <c r="K85" s="23"/>
      <c r="L85" s="23"/>
      <c r="M85" s="23"/>
      <c r="N85" s="23">
        <v>0</v>
      </c>
      <c r="O85" s="27">
        <v>0</v>
      </c>
      <c r="P85" s="27"/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3">
        <v>0</v>
      </c>
      <c r="W85" s="23"/>
      <c r="X85" s="23"/>
      <c r="Y85" s="23"/>
    </row>
    <row r="86" spans="1:25" x14ac:dyDescent="0.25">
      <c r="A86" s="41"/>
      <c r="B86" s="7" t="s">
        <v>83</v>
      </c>
      <c r="C86" s="7"/>
      <c r="D86" s="7"/>
      <c r="E86" s="7"/>
      <c r="F86" s="27">
        <v>0</v>
      </c>
      <c r="G86" s="27"/>
      <c r="H86" s="27"/>
      <c r="I86" s="27"/>
      <c r="J86" s="27"/>
      <c r="K86" s="27"/>
      <c r="L86" s="27"/>
      <c r="M86" s="27"/>
      <c r="N86" s="27">
        <v>0</v>
      </c>
      <c r="O86" s="27">
        <v>0</v>
      </c>
      <c r="P86" s="27"/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/>
      <c r="X86" s="27"/>
      <c r="Y86" s="27"/>
    </row>
    <row r="87" spans="1:25" x14ac:dyDescent="0.25">
      <c r="A87" s="41"/>
      <c r="B87" s="7" t="s">
        <v>84</v>
      </c>
      <c r="C87" s="7"/>
      <c r="D87" s="7"/>
      <c r="E87" s="7"/>
      <c r="F87" s="27">
        <v>0</v>
      </c>
      <c r="G87" s="27"/>
      <c r="H87" s="27"/>
      <c r="I87" s="27"/>
      <c r="J87" s="27"/>
      <c r="K87" s="27"/>
      <c r="L87" s="27"/>
      <c r="M87" s="27"/>
      <c r="N87" s="27">
        <v>0</v>
      </c>
      <c r="O87" s="27">
        <v>0</v>
      </c>
      <c r="P87" s="27"/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/>
      <c r="X87" s="27"/>
      <c r="Y87" s="27"/>
    </row>
    <row r="88" spans="1:25" x14ac:dyDescent="0.25">
      <c r="A88" s="41"/>
      <c r="B88" s="7" t="s">
        <v>85</v>
      </c>
      <c r="C88" s="7"/>
      <c r="D88" s="7"/>
      <c r="E88" s="7"/>
      <c r="F88" s="27">
        <v>0</v>
      </c>
      <c r="G88" s="27"/>
      <c r="H88" s="27"/>
      <c r="I88" s="27"/>
      <c r="J88" s="27"/>
      <c r="K88" s="27"/>
      <c r="L88" s="27"/>
      <c r="M88" s="27"/>
      <c r="N88" s="27">
        <v>0</v>
      </c>
      <c r="O88" s="27">
        <v>0</v>
      </c>
      <c r="P88" s="27"/>
      <c r="Q88" s="27">
        <v>0</v>
      </c>
      <c r="R88" s="27">
        <v>0</v>
      </c>
      <c r="S88" s="27">
        <v>0</v>
      </c>
      <c r="T88" s="27">
        <v>0</v>
      </c>
      <c r="U88" s="27">
        <v>0</v>
      </c>
      <c r="V88" s="27">
        <v>0</v>
      </c>
      <c r="W88" s="27"/>
      <c r="X88" s="27"/>
      <c r="Y88" s="27"/>
    </row>
    <row r="89" spans="1:25" x14ac:dyDescent="0.25">
      <c r="A89" s="41"/>
      <c r="B89" s="7" t="s">
        <v>86</v>
      </c>
      <c r="C89" s="7"/>
      <c r="D89" s="7"/>
      <c r="E89" s="7"/>
      <c r="F89" s="27">
        <v>0</v>
      </c>
      <c r="G89" s="27"/>
      <c r="H89" s="27"/>
      <c r="I89" s="27"/>
      <c r="J89" s="27"/>
      <c r="K89" s="27"/>
      <c r="L89" s="27"/>
      <c r="M89" s="27"/>
      <c r="N89" s="27">
        <v>0</v>
      </c>
      <c r="O89" s="27">
        <v>0</v>
      </c>
      <c r="P89" s="27"/>
      <c r="Q89" s="27">
        <v>0</v>
      </c>
      <c r="R89" s="27">
        <v>0</v>
      </c>
      <c r="S89" s="27">
        <v>0</v>
      </c>
      <c r="T89" s="27">
        <v>0</v>
      </c>
      <c r="U89" s="27">
        <v>0</v>
      </c>
      <c r="V89" s="27">
        <v>0</v>
      </c>
      <c r="W89" s="27"/>
      <c r="X89" s="27"/>
      <c r="Y89" s="27"/>
    </row>
    <row r="90" spans="1:25" x14ac:dyDescent="0.25">
      <c r="A90" s="24"/>
      <c r="B90" s="7" t="s">
        <v>87</v>
      </c>
      <c r="C90" s="7"/>
      <c r="D90" s="7"/>
      <c r="E90" s="7"/>
      <c r="F90" s="27">
        <v>0</v>
      </c>
      <c r="G90" s="27"/>
      <c r="H90" s="27"/>
      <c r="I90" s="27"/>
      <c r="J90" s="27"/>
      <c r="K90" s="27"/>
      <c r="L90" s="27"/>
      <c r="M90" s="27"/>
      <c r="N90" s="27">
        <v>0</v>
      </c>
      <c r="O90" s="27">
        <v>0</v>
      </c>
      <c r="P90" s="27"/>
      <c r="Q90" s="27">
        <v>0</v>
      </c>
      <c r="R90" s="27">
        <v>0</v>
      </c>
      <c r="S90" s="27">
        <v>0</v>
      </c>
      <c r="T90" s="27">
        <v>0</v>
      </c>
      <c r="U90" s="27">
        <v>0</v>
      </c>
      <c r="V90" s="27">
        <v>0</v>
      </c>
      <c r="W90" s="27"/>
      <c r="X90" s="27"/>
      <c r="Y90" s="27"/>
    </row>
    <row r="91" spans="1:25" x14ac:dyDescent="0.25">
      <c r="A91" s="24"/>
      <c r="B91" s="42" t="s">
        <v>88</v>
      </c>
      <c r="C91" s="7"/>
      <c r="D91" s="7"/>
      <c r="E91" s="7"/>
      <c r="F91" s="43">
        <f>+F24+F6+F12</f>
        <v>1436184.49</v>
      </c>
      <c r="G91" s="43"/>
      <c r="H91" s="43"/>
      <c r="I91" s="43"/>
      <c r="J91" s="43"/>
      <c r="K91" s="43"/>
      <c r="L91" s="43"/>
      <c r="M91" s="43"/>
      <c r="N91" s="43">
        <f>+N24+N6+N12</f>
        <v>30037220.419999998</v>
      </c>
      <c r="O91" s="43">
        <f>+O24+O12+O6</f>
        <v>18518446.710000001</v>
      </c>
      <c r="P91" s="43"/>
      <c r="Q91" s="43">
        <f>+Q24+Q12+Q6</f>
        <v>16556646.970000001</v>
      </c>
      <c r="R91" s="43">
        <f>+R24+R12+R6</f>
        <v>18498856.440000001</v>
      </c>
      <c r="S91" s="43">
        <f>+S74+S24+S12+S6</f>
        <v>19426319.559999999</v>
      </c>
      <c r="T91" s="43">
        <f>+T74+T24+T12+T6</f>
        <v>20835322.759999998</v>
      </c>
      <c r="U91" s="43">
        <f>+U36+U24+U12+U6</f>
        <v>16180790.719999999</v>
      </c>
      <c r="V91" s="43">
        <f>+V24+V12+V6+V74</f>
        <v>141489788.06999999</v>
      </c>
      <c r="W91" s="43"/>
      <c r="X91" s="43"/>
      <c r="Y91" s="43"/>
    </row>
    <row r="92" spans="1:25" x14ac:dyDescent="0.25">
      <c r="A92" s="24"/>
      <c r="B92" s="42"/>
      <c r="C92" s="7"/>
      <c r="D92" s="7"/>
      <c r="E92" s="7"/>
      <c r="F92" s="27"/>
      <c r="G92" s="27"/>
      <c r="H92" s="27"/>
      <c r="I92" s="27"/>
      <c r="J92" s="27"/>
      <c r="K92" s="27"/>
      <c r="L92" s="27"/>
      <c r="M92" s="27"/>
      <c r="N92" s="27"/>
      <c r="O92" s="11"/>
      <c r="P92" s="11"/>
      <c r="Q92" s="11"/>
      <c r="R92" s="11"/>
      <c r="S92" s="11"/>
      <c r="T92" s="11"/>
      <c r="U92" s="11"/>
      <c r="V92" s="27"/>
      <c r="W92" s="27"/>
      <c r="X92" s="27"/>
      <c r="Y92" s="27"/>
    </row>
    <row r="93" spans="1:25" x14ac:dyDescent="0.25">
      <c r="A93" s="41" t="s">
        <v>89</v>
      </c>
      <c r="B93" s="42" t="s">
        <v>90</v>
      </c>
      <c r="C93" s="7"/>
      <c r="D93" s="7"/>
      <c r="E93" s="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</row>
    <row r="94" spans="1:25" x14ac:dyDescent="0.25">
      <c r="A94" s="41" t="s">
        <v>91</v>
      </c>
      <c r="B94" s="42" t="s">
        <v>92</v>
      </c>
      <c r="C94" s="7"/>
      <c r="D94" s="7"/>
      <c r="E94" s="7"/>
      <c r="F94" s="23">
        <v>0</v>
      </c>
      <c r="G94" s="23"/>
      <c r="H94" s="23"/>
      <c r="I94" s="23"/>
      <c r="J94" s="23"/>
      <c r="K94" s="23"/>
      <c r="L94" s="23"/>
      <c r="M94" s="23"/>
      <c r="N94" s="23">
        <v>0</v>
      </c>
      <c r="O94" s="23">
        <v>0</v>
      </c>
      <c r="P94" s="23"/>
      <c r="Q94" s="23">
        <v>0</v>
      </c>
      <c r="R94" s="23">
        <v>0</v>
      </c>
      <c r="S94" s="23">
        <v>0</v>
      </c>
      <c r="T94" s="23">
        <v>0</v>
      </c>
      <c r="U94" s="23">
        <v>0</v>
      </c>
      <c r="V94" s="23">
        <v>0</v>
      </c>
      <c r="W94" s="23"/>
      <c r="X94" s="23"/>
      <c r="Y94" s="23"/>
    </row>
    <row r="95" spans="1:25" x14ac:dyDescent="0.25">
      <c r="A95" s="24"/>
      <c r="B95" s="7" t="s">
        <v>93</v>
      </c>
      <c r="C95" s="7"/>
      <c r="D95" s="7" t="s">
        <v>94</v>
      </c>
      <c r="E95" s="7"/>
      <c r="F95" s="27">
        <v>0</v>
      </c>
      <c r="G95" s="27"/>
      <c r="H95" s="27"/>
      <c r="I95" s="27"/>
      <c r="J95" s="27"/>
      <c r="K95" s="27"/>
      <c r="L95" s="27"/>
      <c r="M95" s="27"/>
      <c r="N95" s="27">
        <v>0</v>
      </c>
      <c r="O95" s="27">
        <v>0</v>
      </c>
      <c r="P95" s="27"/>
      <c r="Q95" s="27">
        <v>0</v>
      </c>
      <c r="R95" s="27">
        <v>0</v>
      </c>
      <c r="S95" s="27">
        <v>0</v>
      </c>
      <c r="T95" s="27">
        <v>0</v>
      </c>
      <c r="U95" s="27">
        <v>0</v>
      </c>
      <c r="V95" s="27">
        <v>0</v>
      </c>
      <c r="W95" s="27"/>
      <c r="X95" s="27"/>
      <c r="Y95" s="27"/>
    </row>
    <row r="96" spans="1:25" x14ac:dyDescent="0.25">
      <c r="A96" s="24"/>
      <c r="B96" s="7" t="s">
        <v>95</v>
      </c>
      <c r="C96" s="7"/>
      <c r="D96" s="7"/>
      <c r="E96" s="7"/>
      <c r="F96" s="27">
        <v>0</v>
      </c>
      <c r="G96" s="27"/>
      <c r="H96" s="27"/>
      <c r="I96" s="27"/>
      <c r="J96" s="27"/>
      <c r="K96" s="27"/>
      <c r="L96" s="27"/>
      <c r="M96" s="27"/>
      <c r="N96" s="27">
        <v>0</v>
      </c>
      <c r="O96" s="27">
        <v>0</v>
      </c>
      <c r="P96" s="27"/>
      <c r="Q96" s="27">
        <v>0</v>
      </c>
      <c r="R96" s="27">
        <v>0</v>
      </c>
      <c r="S96" s="27">
        <v>0</v>
      </c>
      <c r="T96" s="27">
        <v>0</v>
      </c>
      <c r="U96" s="27">
        <v>0</v>
      </c>
      <c r="V96" s="27">
        <v>0</v>
      </c>
      <c r="W96" s="27"/>
      <c r="X96" s="27"/>
      <c r="Y96" s="27"/>
    </row>
    <row r="97" spans="1:26" x14ac:dyDescent="0.25">
      <c r="A97" s="41" t="s">
        <v>96</v>
      </c>
      <c r="B97" s="44" t="s">
        <v>97</v>
      </c>
      <c r="C97" s="7"/>
      <c r="D97" s="7"/>
      <c r="E97" s="7"/>
      <c r="F97" s="23">
        <v>0</v>
      </c>
      <c r="G97" s="23"/>
      <c r="H97" s="23"/>
      <c r="I97" s="23"/>
      <c r="J97" s="23"/>
      <c r="K97" s="23"/>
      <c r="L97" s="23"/>
      <c r="M97" s="23"/>
      <c r="N97" s="23">
        <v>0</v>
      </c>
      <c r="O97" s="23">
        <v>0</v>
      </c>
      <c r="P97" s="23"/>
      <c r="Q97" s="23">
        <v>0</v>
      </c>
      <c r="R97" s="23">
        <v>0</v>
      </c>
      <c r="S97" s="23">
        <v>0</v>
      </c>
      <c r="T97" s="23">
        <v>0</v>
      </c>
      <c r="U97" s="23">
        <v>0</v>
      </c>
      <c r="V97" s="23">
        <v>0</v>
      </c>
      <c r="W97" s="23"/>
      <c r="X97" s="23"/>
      <c r="Y97" s="23"/>
    </row>
    <row r="98" spans="1:26" x14ac:dyDescent="0.25">
      <c r="A98" s="24"/>
      <c r="B98" s="7" t="s">
        <v>98</v>
      </c>
      <c r="C98" s="7"/>
      <c r="D98" s="7"/>
      <c r="E98" s="7"/>
      <c r="F98" s="27">
        <v>0</v>
      </c>
      <c r="G98" s="27"/>
      <c r="H98" s="27"/>
      <c r="I98" s="27"/>
      <c r="J98" s="27"/>
      <c r="K98" s="27"/>
      <c r="L98" s="27"/>
      <c r="M98" s="27"/>
      <c r="N98" s="27">
        <v>0</v>
      </c>
      <c r="O98" s="27">
        <v>0</v>
      </c>
      <c r="P98" s="27"/>
      <c r="Q98" s="27">
        <v>0</v>
      </c>
      <c r="R98" s="27">
        <v>0</v>
      </c>
      <c r="S98" s="27">
        <v>0</v>
      </c>
      <c r="T98" s="27">
        <v>0</v>
      </c>
      <c r="U98" s="27">
        <v>0</v>
      </c>
      <c r="V98" s="27">
        <v>0</v>
      </c>
      <c r="W98" s="27"/>
      <c r="X98" s="27"/>
      <c r="Y98" s="27"/>
    </row>
    <row r="99" spans="1:26" x14ac:dyDescent="0.25">
      <c r="A99" s="24"/>
      <c r="B99" s="7" t="s">
        <v>99</v>
      </c>
      <c r="C99" s="7"/>
      <c r="D99" s="7"/>
      <c r="E99" s="7"/>
      <c r="F99" s="27">
        <v>0</v>
      </c>
      <c r="G99" s="27"/>
      <c r="H99" s="27"/>
      <c r="I99" s="27"/>
      <c r="J99" s="27"/>
      <c r="K99" s="27"/>
      <c r="L99" s="27"/>
      <c r="M99" s="27"/>
      <c r="N99" s="27">
        <v>0</v>
      </c>
      <c r="O99" s="27">
        <v>0</v>
      </c>
      <c r="P99" s="27"/>
      <c r="Q99" s="27">
        <v>0</v>
      </c>
      <c r="R99" s="27">
        <v>0</v>
      </c>
      <c r="S99" s="27">
        <v>0</v>
      </c>
      <c r="T99" s="27">
        <v>0</v>
      </c>
      <c r="U99" s="27">
        <v>0</v>
      </c>
      <c r="V99" s="27">
        <v>0</v>
      </c>
      <c r="W99" s="27"/>
      <c r="X99" s="27"/>
      <c r="Y99" s="27"/>
    </row>
    <row r="100" spans="1:26" x14ac:dyDescent="0.25">
      <c r="A100" s="41" t="s">
        <v>100</v>
      </c>
      <c r="B100" s="42" t="s">
        <v>101</v>
      </c>
      <c r="C100" s="7"/>
      <c r="D100" s="7"/>
      <c r="E100" s="7"/>
      <c r="F100" s="23">
        <v>0</v>
      </c>
      <c r="G100" s="23"/>
      <c r="H100" s="23"/>
      <c r="I100" s="23"/>
      <c r="J100" s="23"/>
      <c r="K100" s="23"/>
      <c r="L100" s="23"/>
      <c r="M100" s="23"/>
      <c r="N100" s="23">
        <v>0</v>
      </c>
      <c r="O100" s="23">
        <v>0</v>
      </c>
      <c r="P100" s="23"/>
      <c r="Q100" s="23">
        <v>0</v>
      </c>
      <c r="R100" s="23">
        <v>0</v>
      </c>
      <c r="S100" s="23">
        <v>0</v>
      </c>
      <c r="T100" s="23">
        <v>0</v>
      </c>
      <c r="U100" s="23">
        <v>0</v>
      </c>
      <c r="V100" s="23">
        <v>0</v>
      </c>
      <c r="W100" s="23"/>
      <c r="X100" s="23"/>
      <c r="Y100" s="23"/>
    </row>
    <row r="101" spans="1:26" x14ac:dyDescent="0.25">
      <c r="A101" s="24"/>
      <c r="B101" s="45" t="s">
        <v>102</v>
      </c>
      <c r="C101" s="7"/>
      <c r="D101" s="7"/>
      <c r="E101" s="7"/>
      <c r="F101" s="27">
        <v>0</v>
      </c>
      <c r="G101" s="27"/>
      <c r="H101" s="27"/>
      <c r="I101" s="27"/>
      <c r="J101" s="27"/>
      <c r="K101" s="27"/>
      <c r="L101" s="27"/>
      <c r="M101" s="27"/>
      <c r="N101" s="27">
        <v>0</v>
      </c>
      <c r="O101" s="27">
        <v>0</v>
      </c>
      <c r="P101" s="27"/>
      <c r="Q101" s="27">
        <v>0</v>
      </c>
      <c r="R101" s="27">
        <v>0</v>
      </c>
      <c r="S101" s="27">
        <v>0</v>
      </c>
      <c r="T101" s="27">
        <v>0</v>
      </c>
      <c r="U101" s="27">
        <v>0</v>
      </c>
      <c r="V101" s="27">
        <v>0</v>
      </c>
      <c r="W101" s="27"/>
      <c r="X101" s="27"/>
      <c r="Y101" s="27"/>
    </row>
    <row r="102" spans="1:26" x14ac:dyDescent="0.25">
      <c r="A102" s="24"/>
      <c r="B102" s="45" t="s">
        <v>103</v>
      </c>
      <c r="C102" s="7"/>
      <c r="D102" s="7"/>
      <c r="E102" s="7"/>
      <c r="F102" s="46">
        <v>0</v>
      </c>
      <c r="G102" s="46"/>
      <c r="H102" s="46"/>
      <c r="I102" s="46"/>
      <c r="J102" s="46"/>
      <c r="K102" s="46"/>
      <c r="L102" s="46"/>
      <c r="M102" s="46"/>
      <c r="N102" s="46">
        <v>0</v>
      </c>
      <c r="O102" s="46">
        <v>0</v>
      </c>
      <c r="P102" s="46"/>
      <c r="Q102" s="46">
        <v>0</v>
      </c>
      <c r="R102" s="46">
        <v>0</v>
      </c>
      <c r="S102" s="46">
        <v>0</v>
      </c>
      <c r="T102" s="46">
        <v>0</v>
      </c>
      <c r="U102" s="46">
        <v>0</v>
      </c>
      <c r="V102" s="46">
        <v>0</v>
      </c>
      <c r="W102" s="46"/>
      <c r="X102" s="46"/>
      <c r="Y102" s="46"/>
    </row>
    <row r="103" spans="1:26" x14ac:dyDescent="0.25">
      <c r="A103" s="24"/>
      <c r="B103" s="42" t="s">
        <v>104</v>
      </c>
      <c r="C103" s="7"/>
      <c r="D103" s="7"/>
      <c r="E103" s="7"/>
      <c r="F103" s="23">
        <f>+F99+F98+F97+F96+F94+F93</f>
        <v>0</v>
      </c>
      <c r="G103" s="23"/>
      <c r="H103" s="23"/>
      <c r="I103" s="23"/>
      <c r="J103" s="23"/>
      <c r="K103" s="23"/>
      <c r="L103" s="23"/>
      <c r="M103" s="23"/>
      <c r="N103" s="23">
        <f>+N99+N98+N97+N96+N94+N93</f>
        <v>0</v>
      </c>
      <c r="O103" s="23">
        <f>+O99+O98+O97+O96+O94+O93</f>
        <v>0</v>
      </c>
      <c r="P103" s="23"/>
      <c r="Q103" s="23">
        <f>+Q99+Q98+Q97+Q96+Q94+Q93</f>
        <v>0</v>
      </c>
      <c r="R103" s="23">
        <f t="shared" ref="R103:T103" si="3">+R99+R98+R97+R96+R94+R93</f>
        <v>0</v>
      </c>
      <c r="S103" s="23">
        <f t="shared" si="3"/>
        <v>0</v>
      </c>
      <c r="T103" s="23">
        <f t="shared" si="3"/>
        <v>0</v>
      </c>
      <c r="U103" s="23">
        <f t="shared" ref="U103" si="4">+U99+U98+U97+U96+U94+U93</f>
        <v>0</v>
      </c>
      <c r="V103" s="23">
        <f>+V99+V98+V97+V96+V95+V94+V93</f>
        <v>0</v>
      </c>
      <c r="W103" s="23"/>
      <c r="X103" s="23"/>
      <c r="Y103" s="23"/>
    </row>
    <row r="104" spans="1:26" x14ac:dyDescent="0.25">
      <c r="A104" s="24"/>
      <c r="B104" s="42"/>
      <c r="C104" s="7"/>
      <c r="D104" s="7"/>
      <c r="E104" s="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</row>
    <row r="105" spans="1:26" ht="15.75" thickBot="1" x14ac:dyDescent="0.3">
      <c r="A105" s="7"/>
      <c r="B105" s="42" t="s">
        <v>105</v>
      </c>
      <c r="C105" s="7"/>
      <c r="D105" s="7"/>
      <c r="E105" s="7"/>
      <c r="F105" s="47">
        <f>+F103+F91</f>
        <v>1436184.49</v>
      </c>
      <c r="G105" s="47"/>
      <c r="H105" s="47"/>
      <c r="I105" s="47"/>
      <c r="J105" s="47"/>
      <c r="K105" s="47"/>
      <c r="L105" s="47"/>
      <c r="M105" s="47"/>
      <c r="N105" s="47">
        <f>+N94+N91</f>
        <v>30037220.419999998</v>
      </c>
      <c r="O105" s="47">
        <f ca="1">SUM(O20:O105)</f>
        <v>18518446.710000001</v>
      </c>
      <c r="P105" s="47"/>
      <c r="Q105" s="47">
        <f t="shared" ref="Q105:V105" si="5">+Q91</f>
        <v>16556646.970000001</v>
      </c>
      <c r="R105" s="47">
        <f t="shared" si="5"/>
        <v>18498856.440000001</v>
      </c>
      <c r="S105" s="47">
        <f t="shared" si="5"/>
        <v>19426319.559999999</v>
      </c>
      <c r="T105" s="47">
        <f t="shared" si="5"/>
        <v>20835322.759999998</v>
      </c>
      <c r="U105" s="47">
        <f t="shared" si="5"/>
        <v>16180790.719999999</v>
      </c>
      <c r="V105" s="47">
        <f t="shared" si="5"/>
        <v>141489788.06999999</v>
      </c>
      <c r="W105" s="23"/>
      <c r="X105" s="23"/>
      <c r="Y105" s="23"/>
      <c r="Z105" s="10"/>
    </row>
    <row r="106" spans="1:26" ht="15.75" thickTop="1" x14ac:dyDescent="0.25">
      <c r="A106" s="7"/>
      <c r="B106" s="42"/>
      <c r="C106" s="7"/>
      <c r="D106" s="7"/>
      <c r="E106" s="7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spans="1:26" x14ac:dyDescent="0.25">
      <c r="A107" s="7"/>
      <c r="B107" s="42"/>
      <c r="C107" s="7"/>
      <c r="D107" s="7"/>
      <c r="E107" s="7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spans="1:26" x14ac:dyDescent="0.25">
      <c r="A108" s="7"/>
      <c r="B108" s="42"/>
      <c r="C108" s="7"/>
      <c r="D108" s="7"/>
      <c r="E108" s="7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spans="1:26" x14ac:dyDescent="0.25">
      <c r="A109" s="7"/>
      <c r="B109" s="42"/>
      <c r="C109" s="7"/>
      <c r="D109" s="7"/>
      <c r="E109" s="7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spans="1:26" x14ac:dyDescent="0.25">
      <c r="A110" s="7"/>
      <c r="B110" s="42"/>
      <c r="C110" s="7"/>
      <c r="D110" s="7"/>
      <c r="E110" s="7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spans="1:26" x14ac:dyDescent="0.25">
      <c r="A111" s="7"/>
      <c r="B111" s="42"/>
      <c r="C111" s="7"/>
      <c r="D111" s="7"/>
      <c r="E111" s="7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spans="1:26" x14ac:dyDescent="0.25">
      <c r="A112" s="7"/>
      <c r="B112" s="42"/>
      <c r="C112" s="7"/>
      <c r="D112" s="7"/>
      <c r="E112" s="7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spans="1:26" x14ac:dyDescent="0.25">
      <c r="A113" s="7"/>
      <c r="B113" s="42"/>
      <c r="C113" s="7"/>
      <c r="D113" s="7"/>
      <c r="E113" s="7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spans="1:26" x14ac:dyDescent="0.25">
      <c r="A114" s="7"/>
      <c r="B114" s="42"/>
      <c r="C114" s="7"/>
      <c r="D114" s="7"/>
      <c r="E114" s="7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spans="1:26" x14ac:dyDescent="0.25">
      <c r="A115" s="7"/>
      <c r="B115" s="42"/>
      <c r="C115" s="7"/>
      <c r="D115" s="7"/>
      <c r="E115" s="7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spans="1:26" x14ac:dyDescent="0.25">
      <c r="A116" s="7"/>
      <c r="B116" s="42"/>
      <c r="C116" s="7"/>
      <c r="D116" s="7"/>
      <c r="E116" s="7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spans="1:26" x14ac:dyDescent="0.25">
      <c r="A117" s="7"/>
      <c r="B117" s="42"/>
      <c r="C117" s="7"/>
      <c r="D117" s="7"/>
      <c r="E117" s="7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spans="1:26" x14ac:dyDescent="0.25">
      <c r="A118" s="7"/>
      <c r="B118" s="42"/>
      <c r="C118" s="7"/>
      <c r="D118" s="7"/>
      <c r="E118" s="7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spans="1:26" x14ac:dyDescent="0.25">
      <c r="A119" s="7"/>
      <c r="B119" s="42"/>
      <c r="C119" s="7"/>
      <c r="D119" s="7"/>
      <c r="E119" s="7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spans="1:26" ht="1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x14ac:dyDescent="0.25">
      <c r="A121" s="12"/>
      <c r="B121" s="277" t="s">
        <v>106</v>
      </c>
      <c r="C121" s="277"/>
      <c r="D121" s="277"/>
      <c r="E121" s="12"/>
      <c r="F121" s="283" t="s">
        <v>107</v>
      </c>
      <c r="G121" s="283"/>
      <c r="H121" s="283"/>
      <c r="I121" s="283"/>
      <c r="J121" s="283"/>
      <c r="K121" s="283"/>
      <c r="L121" s="283"/>
      <c r="M121" s="283"/>
      <c r="N121" s="283"/>
      <c r="O121" s="283"/>
      <c r="P121" s="255"/>
      <c r="Q121" s="48"/>
      <c r="R121" s="48"/>
      <c r="S121" s="48"/>
      <c r="T121" s="48"/>
      <c r="U121" s="48"/>
      <c r="V121" s="56"/>
      <c r="W121" s="59"/>
      <c r="X121" s="63"/>
      <c r="Y121" s="163"/>
      <c r="Z121" s="12"/>
    </row>
    <row r="122" spans="1:26" x14ac:dyDescent="0.25">
      <c r="A122" s="49"/>
      <c r="B122" s="12"/>
      <c r="C122" s="12"/>
      <c r="D122" s="11"/>
      <c r="E122" s="11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50"/>
    </row>
    <row r="123" spans="1:26" x14ac:dyDescent="0.25">
      <c r="A123" s="12"/>
      <c r="B123" s="12"/>
      <c r="C123" s="12"/>
      <c r="D123" s="11"/>
      <c r="E123" s="11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x14ac:dyDescent="0.25">
      <c r="A124" s="12"/>
      <c r="B124" s="295" t="s">
        <v>123</v>
      </c>
      <c r="C124" s="295"/>
      <c r="D124" s="295"/>
      <c r="E124" s="11"/>
      <c r="F124" s="295" t="s">
        <v>125</v>
      </c>
      <c r="G124" s="295"/>
      <c r="H124" s="295"/>
      <c r="I124" s="295"/>
      <c r="J124" s="295"/>
      <c r="K124" s="295"/>
      <c r="L124" s="295"/>
      <c r="M124" s="295"/>
      <c r="N124" s="295"/>
      <c r="O124" s="295"/>
      <c r="P124" s="259"/>
      <c r="Q124" s="51"/>
      <c r="R124" s="51"/>
      <c r="S124" s="51"/>
      <c r="T124" s="51"/>
      <c r="U124" s="51"/>
      <c r="V124" s="57"/>
      <c r="W124" s="60"/>
      <c r="X124" s="64"/>
      <c r="Y124" s="164"/>
      <c r="Z124" s="12"/>
    </row>
    <row r="125" spans="1:26" x14ac:dyDescent="0.25">
      <c r="A125" s="52"/>
      <c r="B125" s="279" t="s">
        <v>108</v>
      </c>
      <c r="C125" s="279"/>
      <c r="D125" s="279"/>
      <c r="E125" s="11"/>
      <c r="F125" s="279" t="s">
        <v>124</v>
      </c>
      <c r="G125" s="279"/>
      <c r="H125" s="279"/>
      <c r="I125" s="279"/>
      <c r="J125" s="279"/>
      <c r="K125" s="279"/>
      <c r="L125" s="279"/>
      <c r="M125" s="279"/>
      <c r="N125" s="279"/>
      <c r="O125" s="279"/>
      <c r="P125" s="254"/>
      <c r="Q125" s="53"/>
      <c r="R125" s="53"/>
      <c r="S125" s="53"/>
      <c r="T125" s="53"/>
      <c r="U125" s="53"/>
      <c r="V125" s="55"/>
      <c r="W125" s="58"/>
      <c r="X125" s="62"/>
      <c r="Y125" s="162"/>
      <c r="Z125" s="54"/>
    </row>
    <row r="126" spans="1:26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1"/>
    </row>
    <row r="127" spans="1:26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1"/>
    </row>
    <row r="128" spans="1:26" x14ac:dyDescent="0.25"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53" spans="1:26" x14ac:dyDescent="0.25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5"/>
    </row>
    <row r="154" spans="1:26" x14ac:dyDescent="0.25">
      <c r="A154" s="298" t="s">
        <v>0</v>
      </c>
      <c r="B154" s="298"/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</row>
    <row r="155" spans="1:26" x14ac:dyDescent="0.25">
      <c r="A155" s="298" t="s">
        <v>1</v>
      </c>
      <c r="B155" s="298"/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</row>
    <row r="156" spans="1:26" x14ac:dyDescent="0.25">
      <c r="A156" s="67" t="s">
        <v>2</v>
      </c>
      <c r="B156" s="68"/>
      <c r="C156" s="69"/>
      <c r="D156" s="69"/>
      <c r="E156" s="69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</row>
    <row r="157" spans="1:26" x14ac:dyDescent="0.25">
      <c r="A157" s="71" t="s">
        <v>3</v>
      </c>
      <c r="B157" s="72" t="s">
        <v>4</v>
      </c>
      <c r="C157" s="73"/>
      <c r="D157" s="73"/>
      <c r="E157" s="74"/>
      <c r="F157" s="75" t="s">
        <v>5</v>
      </c>
      <c r="G157" s="76"/>
      <c r="H157" s="76"/>
      <c r="I157" s="76"/>
      <c r="J157" s="76"/>
      <c r="K157" s="76"/>
      <c r="L157" s="76"/>
      <c r="M157" s="76"/>
      <c r="N157" s="76" t="s">
        <v>6</v>
      </c>
      <c r="O157" s="77" t="s">
        <v>109</v>
      </c>
      <c r="P157" s="77"/>
      <c r="Q157" s="77" t="s">
        <v>110</v>
      </c>
      <c r="R157" s="77" t="s">
        <v>111</v>
      </c>
      <c r="S157" s="77" t="s">
        <v>112</v>
      </c>
      <c r="T157" s="77" t="s">
        <v>113</v>
      </c>
      <c r="U157" s="77" t="s">
        <v>122</v>
      </c>
      <c r="V157" s="77" t="s">
        <v>126</v>
      </c>
      <c r="W157" s="77" t="s">
        <v>127</v>
      </c>
      <c r="X157" s="77"/>
      <c r="Y157" s="77"/>
      <c r="Z157" s="78" t="s">
        <v>7</v>
      </c>
    </row>
    <row r="158" spans="1:26" x14ac:dyDescent="0.25">
      <c r="A158" s="79" t="s">
        <v>8</v>
      </c>
      <c r="B158" s="80" t="s">
        <v>9</v>
      </c>
      <c r="C158" s="80"/>
      <c r="D158" s="81"/>
      <c r="E158" s="81"/>
      <c r="F158" s="82">
        <f>+F159</f>
        <v>460000</v>
      </c>
      <c r="G158" s="82"/>
      <c r="H158" s="82"/>
      <c r="I158" s="82"/>
      <c r="J158" s="82"/>
      <c r="K158" s="82"/>
      <c r="L158" s="82"/>
      <c r="M158" s="82"/>
      <c r="N158" s="82">
        <f>SUM(N159:N163)</f>
        <v>26871296.259999998</v>
      </c>
      <c r="O158" s="82">
        <f>+O159+O160+O161+O163</f>
        <v>13924281.640000001</v>
      </c>
      <c r="P158" s="82"/>
      <c r="Q158" s="82">
        <f t="shared" ref="Q158:U158" si="6">+Q159+Q160+Q162+Q161+Q163</f>
        <v>13682041.370000001</v>
      </c>
      <c r="R158" s="82">
        <f t="shared" si="6"/>
        <v>13670492.370000001</v>
      </c>
      <c r="S158" s="82">
        <f t="shared" si="6"/>
        <v>14170774.26</v>
      </c>
      <c r="T158" s="82">
        <f t="shared" si="6"/>
        <v>13774153.029999999</v>
      </c>
      <c r="U158" s="82">
        <f t="shared" si="6"/>
        <v>13279506.029999999</v>
      </c>
      <c r="V158" s="82">
        <f>+V159+V160+V162+V161+V163</f>
        <v>11432948.25</v>
      </c>
      <c r="W158" s="82">
        <f>+W159+W160+W162+W161+W163</f>
        <v>10891354.17</v>
      </c>
      <c r="X158" s="82"/>
      <c r="Y158" s="82"/>
      <c r="Z158" s="82">
        <f>+Z159+Z160+Z162+Z161+Z163</f>
        <v>132156847.38</v>
      </c>
    </row>
    <row r="159" spans="1:26" x14ac:dyDescent="0.25">
      <c r="A159" s="83"/>
      <c r="B159" s="84" t="s">
        <v>10</v>
      </c>
      <c r="C159" s="85"/>
      <c r="D159" s="85"/>
      <c r="E159" s="81"/>
      <c r="F159" s="86">
        <v>460000</v>
      </c>
      <c r="G159" s="86"/>
      <c r="H159" s="86"/>
      <c r="I159" s="86"/>
      <c r="J159" s="86"/>
      <c r="K159" s="86"/>
      <c r="L159" s="86"/>
      <c r="M159" s="86"/>
      <c r="N159" s="86">
        <v>23090079.949999999</v>
      </c>
      <c r="O159" s="86">
        <v>12007462.33</v>
      </c>
      <c r="P159" s="86"/>
      <c r="Q159" s="86">
        <v>11797712.33</v>
      </c>
      <c r="R159" s="86">
        <v>11787712.33</v>
      </c>
      <c r="S159" s="86">
        <v>12220894.33</v>
      </c>
      <c r="T159" s="86">
        <v>11877469.58</v>
      </c>
      <c r="U159" s="86">
        <v>11387469.58</v>
      </c>
      <c r="V159" s="86">
        <v>9881625.4800000004</v>
      </c>
      <c r="W159" s="86">
        <v>9556908.0299999993</v>
      </c>
      <c r="X159" s="86"/>
      <c r="Y159" s="86"/>
      <c r="Z159" s="86">
        <f>SUM(F159:W159)</f>
        <v>114067333.94</v>
      </c>
    </row>
    <row r="160" spans="1:26" x14ac:dyDescent="0.25">
      <c r="A160" s="83"/>
      <c r="B160" s="84" t="s">
        <v>11</v>
      </c>
      <c r="C160" s="85"/>
      <c r="D160" s="85"/>
      <c r="E160" s="81"/>
      <c r="F160" s="86">
        <v>0</v>
      </c>
      <c r="G160" s="86"/>
      <c r="H160" s="86"/>
      <c r="I160" s="86"/>
      <c r="J160" s="86"/>
      <c r="K160" s="86"/>
      <c r="L160" s="86"/>
      <c r="M160" s="86"/>
      <c r="N160" s="86">
        <v>304000</v>
      </c>
      <c r="O160" s="86">
        <v>142000</v>
      </c>
      <c r="P160" s="86"/>
      <c r="Q160" s="86">
        <v>142000</v>
      </c>
      <c r="R160" s="86">
        <v>142000</v>
      </c>
      <c r="S160" s="86">
        <v>142000</v>
      </c>
      <c r="T160" s="86">
        <v>142000</v>
      </c>
      <c r="U160" s="86">
        <v>142000</v>
      </c>
      <c r="V160" s="86">
        <v>65800</v>
      </c>
      <c r="W160" s="86">
        <v>53000</v>
      </c>
      <c r="X160" s="86"/>
      <c r="Y160" s="86"/>
      <c r="Z160" s="86">
        <f>SUM(F160:W160)</f>
        <v>1274800</v>
      </c>
    </row>
    <row r="161" spans="1:27" x14ac:dyDescent="0.25">
      <c r="A161" s="83"/>
      <c r="B161" s="87" t="s">
        <v>130</v>
      </c>
      <c r="C161" s="88"/>
      <c r="D161" s="88"/>
      <c r="E161" s="81"/>
      <c r="F161" s="86">
        <v>0</v>
      </c>
      <c r="G161" s="86"/>
      <c r="H161" s="86"/>
      <c r="I161" s="86"/>
      <c r="J161" s="86"/>
      <c r="K161" s="86"/>
      <c r="L161" s="86"/>
      <c r="M161" s="86"/>
      <c r="N161" s="86">
        <v>0</v>
      </c>
      <c r="O161" s="86">
        <v>0</v>
      </c>
      <c r="P161" s="86"/>
      <c r="Q161" s="86">
        <v>0</v>
      </c>
      <c r="R161" s="86">
        <v>0</v>
      </c>
      <c r="S161" s="86">
        <v>0</v>
      </c>
      <c r="T161" s="86">
        <v>0</v>
      </c>
      <c r="U161" s="86">
        <v>0</v>
      </c>
      <c r="V161" s="86">
        <v>0</v>
      </c>
      <c r="W161" s="86"/>
      <c r="X161" s="86"/>
      <c r="Y161" s="86"/>
      <c r="Z161" s="86">
        <v>0</v>
      </c>
    </row>
    <row r="162" spans="1:27" x14ac:dyDescent="0.25">
      <c r="A162" s="83"/>
      <c r="B162" s="87" t="s">
        <v>131</v>
      </c>
      <c r="C162" s="88"/>
      <c r="D162" s="88"/>
      <c r="E162" s="81"/>
      <c r="F162" s="86">
        <v>0</v>
      </c>
      <c r="G162" s="86"/>
      <c r="H162" s="86"/>
      <c r="I162" s="86"/>
      <c r="J162" s="86"/>
      <c r="K162" s="86"/>
      <c r="L162" s="86"/>
      <c r="M162" s="86"/>
      <c r="N162" s="86">
        <v>0</v>
      </c>
      <c r="O162" s="86">
        <v>0</v>
      </c>
      <c r="P162" s="86"/>
      <c r="Q162" s="86">
        <v>0</v>
      </c>
      <c r="R162" s="86">
        <v>0</v>
      </c>
      <c r="S162" s="86">
        <v>0</v>
      </c>
      <c r="T162" s="86">
        <v>0</v>
      </c>
      <c r="U162" s="86">
        <v>0</v>
      </c>
      <c r="V162" s="86">
        <v>0</v>
      </c>
      <c r="W162" s="86"/>
      <c r="X162" s="86"/>
      <c r="Y162" s="86"/>
      <c r="Z162" s="86">
        <v>0</v>
      </c>
    </row>
    <row r="163" spans="1:27" x14ac:dyDescent="0.25">
      <c r="A163" s="83"/>
      <c r="B163" s="89" t="s">
        <v>132</v>
      </c>
      <c r="C163" s="89"/>
      <c r="D163" s="89"/>
      <c r="E163" s="81"/>
      <c r="F163" s="86">
        <v>0</v>
      </c>
      <c r="G163" s="86"/>
      <c r="H163" s="86"/>
      <c r="I163" s="86"/>
      <c r="J163" s="86"/>
      <c r="K163" s="86"/>
      <c r="L163" s="86"/>
      <c r="M163" s="86"/>
      <c r="N163" s="86">
        <v>3477216.31</v>
      </c>
      <c r="O163" s="86">
        <v>1774819.31</v>
      </c>
      <c r="P163" s="86"/>
      <c r="Q163" s="86">
        <v>1742329.04</v>
      </c>
      <c r="R163" s="86">
        <v>1740780.04</v>
      </c>
      <c r="S163" s="86">
        <v>1807879.93</v>
      </c>
      <c r="T163" s="86">
        <v>1754683.45</v>
      </c>
      <c r="U163" s="86">
        <v>1750036.45</v>
      </c>
      <c r="V163" s="86">
        <v>1485522.77</v>
      </c>
      <c r="W163" s="86">
        <v>1281446.1399999999</v>
      </c>
      <c r="X163" s="86"/>
      <c r="Y163" s="86"/>
      <c r="Z163" s="86">
        <f>SUM(F163:W163)</f>
        <v>16814713.439999998</v>
      </c>
      <c r="AA163" s="10">
        <f>+V163+U163+T163+S163+R163+Q163+O163+N163</f>
        <v>15533267.300000001</v>
      </c>
    </row>
    <row r="164" spans="1:27" x14ac:dyDescent="0.25">
      <c r="A164" s="79" t="s">
        <v>12</v>
      </c>
      <c r="B164" s="90" t="s">
        <v>13</v>
      </c>
      <c r="C164" s="85"/>
      <c r="D164" s="81"/>
      <c r="E164" s="81"/>
      <c r="F164" s="82">
        <f>+F165+F166+F170</f>
        <v>640034.39</v>
      </c>
      <c r="G164" s="82"/>
      <c r="H164" s="82"/>
      <c r="I164" s="82"/>
      <c r="J164" s="82"/>
      <c r="K164" s="82"/>
      <c r="L164" s="82"/>
      <c r="M164" s="82"/>
      <c r="N164" s="82">
        <f>+N165+N166+N170</f>
        <v>1297105.8799999999</v>
      </c>
      <c r="O164" s="82">
        <f>SUM(O166:O170)+O165</f>
        <v>3396197.6</v>
      </c>
      <c r="P164" s="82"/>
      <c r="Q164" s="82">
        <f>+Q165+Q166+Q169+Q170</f>
        <v>1519697.37</v>
      </c>
      <c r="R164" s="82">
        <f>+R165+R166+R170+R173+R169</f>
        <v>1824415.88</v>
      </c>
      <c r="S164" s="82">
        <f>SUM(S165:S174)</f>
        <v>1376736.79</v>
      </c>
      <c r="T164" s="82">
        <f>+T165+T166+T170+T173+T169</f>
        <v>1925904.6099999999</v>
      </c>
      <c r="U164" s="82">
        <f>+U165+U166+U170+U173+U169</f>
        <v>1747019</v>
      </c>
      <c r="V164" s="82">
        <f>+V165+V166+V170+V173+V169</f>
        <v>1357487.44</v>
      </c>
      <c r="W164" s="82">
        <f>+W165+W166+W170+W173+W169</f>
        <v>1001603.36</v>
      </c>
      <c r="X164" s="82"/>
      <c r="Y164" s="82"/>
      <c r="Z164" s="82">
        <f>+Z170+Z169+Z168+Z167+Z166+Z165+Z173</f>
        <v>15976202.319999998</v>
      </c>
    </row>
    <row r="165" spans="1:27" x14ac:dyDescent="0.25">
      <c r="A165" s="83"/>
      <c r="B165" s="84" t="s">
        <v>14</v>
      </c>
      <c r="C165" s="85"/>
      <c r="D165" s="85"/>
      <c r="E165" s="81"/>
      <c r="F165" s="86">
        <v>361222.79</v>
      </c>
      <c r="G165" s="86"/>
      <c r="H165" s="86"/>
      <c r="I165" s="86"/>
      <c r="J165" s="86"/>
      <c r="K165" s="86"/>
      <c r="L165" s="86"/>
      <c r="M165" s="86"/>
      <c r="N165" s="86">
        <v>413620.14</v>
      </c>
      <c r="O165" s="86">
        <v>243581</v>
      </c>
      <c r="P165" s="86"/>
      <c r="Q165" s="86">
        <v>331950.77</v>
      </c>
      <c r="R165" s="86">
        <v>323484.28000000003</v>
      </c>
      <c r="S165" s="86">
        <v>310091.39</v>
      </c>
      <c r="T165" s="86">
        <v>318759.19</v>
      </c>
      <c r="U165" s="86">
        <v>331873.59999999998</v>
      </c>
      <c r="V165" s="86">
        <v>303670.43</v>
      </c>
      <c r="W165" s="86">
        <v>149262.31</v>
      </c>
      <c r="X165" s="86"/>
      <c r="Y165" s="86"/>
      <c r="Z165" s="86">
        <f>SUM(F165:W165)</f>
        <v>3087515.9000000004</v>
      </c>
    </row>
    <row r="166" spans="1:27" x14ac:dyDescent="0.25">
      <c r="A166" s="91"/>
      <c r="B166" s="92" t="s">
        <v>15</v>
      </c>
      <c r="C166" s="89"/>
      <c r="D166" s="89"/>
      <c r="E166" s="81"/>
      <c r="F166" s="86">
        <v>124380</v>
      </c>
      <c r="G166" s="86"/>
      <c r="H166" s="86"/>
      <c r="I166" s="86"/>
      <c r="J166" s="86"/>
      <c r="K166" s="86"/>
      <c r="L166" s="86"/>
      <c r="M166" s="86"/>
      <c r="N166" s="86">
        <v>68500</v>
      </c>
      <c r="O166" s="86">
        <v>111500</v>
      </c>
      <c r="P166" s="86"/>
      <c r="Q166" s="86">
        <v>80000</v>
      </c>
      <c r="R166" s="86">
        <v>161500</v>
      </c>
      <c r="S166" s="86">
        <v>111500</v>
      </c>
      <c r="T166" s="86">
        <v>232000.02</v>
      </c>
      <c r="U166" s="86">
        <v>1010000</v>
      </c>
      <c r="V166" s="86">
        <v>1020250.01</v>
      </c>
      <c r="W166" s="86">
        <v>124416.67</v>
      </c>
      <c r="X166" s="86"/>
      <c r="Y166" s="86"/>
      <c r="Z166" s="86">
        <f>SUM(F166:W166)</f>
        <v>3044046.7</v>
      </c>
    </row>
    <row r="167" spans="1:27" x14ac:dyDescent="0.25">
      <c r="A167" s="83"/>
      <c r="B167" s="84" t="s">
        <v>16</v>
      </c>
      <c r="C167" s="85"/>
      <c r="D167" s="85"/>
      <c r="E167" s="81"/>
      <c r="F167" s="86">
        <v>0</v>
      </c>
      <c r="G167" s="86"/>
      <c r="H167" s="86"/>
      <c r="I167" s="86"/>
      <c r="J167" s="86"/>
      <c r="K167" s="86"/>
      <c r="L167" s="86"/>
      <c r="M167" s="86"/>
      <c r="N167" s="86">
        <v>0</v>
      </c>
      <c r="O167" s="86">
        <v>0</v>
      </c>
      <c r="P167" s="86"/>
      <c r="Q167" s="86">
        <v>0</v>
      </c>
      <c r="R167" s="86"/>
      <c r="S167" s="86">
        <v>0</v>
      </c>
      <c r="T167" s="86">
        <v>0</v>
      </c>
      <c r="U167" s="86">
        <v>0</v>
      </c>
      <c r="V167" s="86">
        <v>0</v>
      </c>
      <c r="W167" s="86"/>
      <c r="X167" s="86"/>
      <c r="Y167" s="86"/>
      <c r="Z167" s="86">
        <v>0</v>
      </c>
    </row>
    <row r="168" spans="1:27" x14ac:dyDescent="0.25">
      <c r="A168" s="83"/>
      <c r="B168" s="93" t="s">
        <v>17</v>
      </c>
      <c r="C168" s="93"/>
      <c r="D168" s="93"/>
      <c r="E168" s="81"/>
      <c r="F168" s="86">
        <v>0</v>
      </c>
      <c r="G168" s="86"/>
      <c r="H168" s="86"/>
      <c r="I168" s="86"/>
      <c r="J168" s="86"/>
      <c r="K168" s="86"/>
      <c r="L168" s="86"/>
      <c r="M168" s="86"/>
      <c r="N168" s="86">
        <v>0</v>
      </c>
      <c r="O168" s="86">
        <v>0</v>
      </c>
      <c r="P168" s="86"/>
      <c r="Q168" s="86">
        <v>0</v>
      </c>
      <c r="R168" s="86"/>
      <c r="S168" s="86">
        <v>0</v>
      </c>
      <c r="T168" s="86">
        <v>0</v>
      </c>
      <c r="U168" s="86">
        <v>0</v>
      </c>
      <c r="V168" s="86">
        <v>0</v>
      </c>
      <c r="W168" s="86"/>
      <c r="X168" s="86"/>
      <c r="Y168" s="86"/>
      <c r="Z168" s="86">
        <v>0</v>
      </c>
    </row>
    <row r="169" spans="1:27" x14ac:dyDescent="0.25">
      <c r="A169" s="83"/>
      <c r="B169" s="84" t="s">
        <v>18</v>
      </c>
      <c r="C169" s="85"/>
      <c r="D169" s="85"/>
      <c r="E169" s="94"/>
      <c r="F169" s="86">
        <v>0</v>
      </c>
      <c r="G169" s="86"/>
      <c r="H169" s="86"/>
      <c r="I169" s="86"/>
      <c r="J169" s="86"/>
      <c r="K169" s="86"/>
      <c r="L169" s="86"/>
      <c r="M169" s="86"/>
      <c r="N169" s="86">
        <v>0</v>
      </c>
      <c r="O169" s="86">
        <v>2880000</v>
      </c>
      <c r="P169" s="86"/>
      <c r="Q169" s="86">
        <v>960000</v>
      </c>
      <c r="R169" s="86">
        <v>885000</v>
      </c>
      <c r="S169" s="86">
        <v>810000</v>
      </c>
      <c r="T169" s="86">
        <v>1110000</v>
      </c>
      <c r="U169" s="86">
        <v>0</v>
      </c>
      <c r="V169" s="86">
        <v>33567</v>
      </c>
      <c r="W169" s="86">
        <v>525000</v>
      </c>
      <c r="X169" s="86"/>
      <c r="Y169" s="86"/>
      <c r="Z169" s="86">
        <f>SUM(F169:W169)</f>
        <v>7203567</v>
      </c>
    </row>
    <row r="170" spans="1:27" x14ac:dyDescent="0.25">
      <c r="A170" s="83"/>
      <c r="B170" s="84" t="s">
        <v>19</v>
      </c>
      <c r="C170" s="85"/>
      <c r="D170" s="85"/>
      <c r="E170" s="81"/>
      <c r="F170" s="86">
        <v>154431.6</v>
      </c>
      <c r="G170" s="86"/>
      <c r="H170" s="86"/>
      <c r="I170" s="86"/>
      <c r="J170" s="86"/>
      <c r="K170" s="86"/>
      <c r="L170" s="86"/>
      <c r="M170" s="86"/>
      <c r="N170" s="86">
        <v>814985.74</v>
      </c>
      <c r="O170" s="86">
        <v>161116.6</v>
      </c>
      <c r="P170" s="86"/>
      <c r="Q170" s="86">
        <v>147746.6</v>
      </c>
      <c r="R170" s="86">
        <v>154431.6</v>
      </c>
      <c r="S170" s="86">
        <v>145145.4</v>
      </c>
      <c r="T170" s="86">
        <v>145145.4</v>
      </c>
      <c r="U170" s="86">
        <v>145145.4</v>
      </c>
      <c r="V170" s="86">
        <v>0</v>
      </c>
      <c r="W170" s="86">
        <v>92924.38</v>
      </c>
      <c r="X170" s="86"/>
      <c r="Y170" s="86"/>
      <c r="Z170" s="86">
        <f>SUM(F170:W170)</f>
        <v>1961072.7199999997</v>
      </c>
    </row>
    <row r="171" spans="1:27" x14ac:dyDescent="0.25">
      <c r="A171" s="83"/>
      <c r="B171" s="92" t="s">
        <v>20</v>
      </c>
      <c r="C171" s="85"/>
      <c r="D171" s="85"/>
      <c r="E171" s="81"/>
      <c r="F171" s="86">
        <v>0</v>
      </c>
      <c r="G171" s="86"/>
      <c r="H171" s="86"/>
      <c r="I171" s="86"/>
      <c r="J171" s="86"/>
      <c r="K171" s="86"/>
      <c r="L171" s="86"/>
      <c r="M171" s="86"/>
      <c r="N171" s="86">
        <v>0</v>
      </c>
      <c r="O171" s="86">
        <v>0</v>
      </c>
      <c r="P171" s="86"/>
      <c r="Q171" s="86">
        <v>0</v>
      </c>
      <c r="R171" s="86">
        <v>0</v>
      </c>
      <c r="S171" s="86">
        <v>0</v>
      </c>
      <c r="T171" s="86">
        <v>0</v>
      </c>
      <c r="U171" s="86">
        <v>0</v>
      </c>
      <c r="V171" s="86">
        <v>0</v>
      </c>
      <c r="W171" s="86"/>
      <c r="X171" s="86"/>
      <c r="Y171" s="86"/>
      <c r="Z171" s="86">
        <f>SUM(F171:V171)</f>
        <v>0</v>
      </c>
    </row>
    <row r="172" spans="1:27" x14ac:dyDescent="0.25">
      <c r="A172" s="83"/>
      <c r="B172" s="89" t="s">
        <v>21</v>
      </c>
      <c r="C172" s="89"/>
      <c r="D172" s="89"/>
      <c r="E172" s="89"/>
      <c r="F172" s="86">
        <v>0</v>
      </c>
      <c r="G172" s="86"/>
      <c r="H172" s="86"/>
      <c r="I172" s="86"/>
      <c r="J172" s="86"/>
      <c r="K172" s="86"/>
      <c r="L172" s="86"/>
      <c r="M172" s="86"/>
      <c r="N172" s="86">
        <v>0</v>
      </c>
      <c r="O172" s="86">
        <v>0</v>
      </c>
      <c r="P172" s="86"/>
      <c r="Q172" s="86">
        <v>0</v>
      </c>
      <c r="R172" s="86">
        <v>0</v>
      </c>
      <c r="S172" s="86">
        <v>0</v>
      </c>
      <c r="T172" s="86">
        <v>0</v>
      </c>
      <c r="U172" s="86">
        <v>0</v>
      </c>
      <c r="V172" s="86">
        <v>0</v>
      </c>
      <c r="W172" s="86"/>
      <c r="X172" s="86"/>
      <c r="Y172" s="86"/>
      <c r="Z172" s="86">
        <f>SUM(F172:T172)</f>
        <v>0</v>
      </c>
    </row>
    <row r="173" spans="1:27" x14ac:dyDescent="0.25">
      <c r="A173" s="83"/>
      <c r="B173" s="92" t="s">
        <v>22</v>
      </c>
      <c r="C173" s="89"/>
      <c r="D173" s="89"/>
      <c r="E173" s="89"/>
      <c r="F173" s="86">
        <v>0</v>
      </c>
      <c r="G173" s="86"/>
      <c r="H173" s="86"/>
      <c r="I173" s="86"/>
      <c r="J173" s="86"/>
      <c r="K173" s="86"/>
      <c r="L173" s="86"/>
      <c r="M173" s="86"/>
      <c r="N173" s="86">
        <v>0</v>
      </c>
      <c r="O173" s="86">
        <v>0</v>
      </c>
      <c r="P173" s="86"/>
      <c r="Q173" s="86">
        <v>0</v>
      </c>
      <c r="R173" s="86">
        <v>300000</v>
      </c>
      <c r="S173" s="86">
        <v>0</v>
      </c>
      <c r="T173" s="86">
        <v>120000</v>
      </c>
      <c r="U173" s="86">
        <v>260000</v>
      </c>
      <c r="V173" s="86">
        <v>0</v>
      </c>
      <c r="W173" s="86">
        <v>110000</v>
      </c>
      <c r="X173" s="86"/>
      <c r="Y173" s="86"/>
      <c r="Z173" s="86">
        <f>SUM(F173:U173)</f>
        <v>680000</v>
      </c>
    </row>
    <row r="174" spans="1:27" x14ac:dyDescent="0.25">
      <c r="A174" s="83"/>
      <c r="B174" s="92" t="s">
        <v>23</v>
      </c>
      <c r="C174" s="89"/>
      <c r="D174" s="89"/>
      <c r="E174" s="81"/>
      <c r="F174" s="86">
        <v>0</v>
      </c>
      <c r="G174" s="86"/>
      <c r="H174" s="86"/>
      <c r="I174" s="86"/>
      <c r="J174" s="86"/>
      <c r="K174" s="86"/>
      <c r="L174" s="86"/>
      <c r="M174" s="86"/>
      <c r="N174" s="86">
        <v>0</v>
      </c>
      <c r="O174" s="86">
        <v>0</v>
      </c>
      <c r="P174" s="86"/>
      <c r="Q174" s="86">
        <v>0</v>
      </c>
      <c r="R174" s="86">
        <v>0</v>
      </c>
      <c r="S174" s="86">
        <v>0</v>
      </c>
      <c r="T174" s="86">
        <v>0</v>
      </c>
      <c r="U174" s="86">
        <v>0</v>
      </c>
      <c r="V174" s="86">
        <v>0</v>
      </c>
      <c r="W174" s="86"/>
      <c r="X174" s="86"/>
      <c r="Y174" s="86"/>
      <c r="Z174" s="86">
        <f>SUM(F174:T174)</f>
        <v>0</v>
      </c>
    </row>
    <row r="175" spans="1:27" x14ac:dyDescent="0.25">
      <c r="A175" s="83"/>
      <c r="B175" s="89" t="s">
        <v>133</v>
      </c>
      <c r="C175" s="89"/>
      <c r="D175" s="89"/>
      <c r="E175" s="81"/>
      <c r="F175" s="86">
        <v>0</v>
      </c>
      <c r="G175" s="86"/>
      <c r="H175" s="86"/>
      <c r="I175" s="86"/>
      <c r="J175" s="86"/>
      <c r="K175" s="86"/>
      <c r="L175" s="86"/>
      <c r="M175" s="86"/>
      <c r="N175" s="86">
        <v>0</v>
      </c>
      <c r="O175" s="86">
        <v>0</v>
      </c>
      <c r="P175" s="86"/>
      <c r="Q175" s="86">
        <v>0</v>
      </c>
      <c r="R175" s="86">
        <v>0</v>
      </c>
      <c r="S175" s="86">
        <v>0</v>
      </c>
      <c r="T175" s="86">
        <v>0</v>
      </c>
      <c r="U175" s="86">
        <v>0</v>
      </c>
      <c r="V175" s="86">
        <v>0</v>
      </c>
      <c r="W175" s="86"/>
      <c r="X175" s="86"/>
      <c r="Y175" s="86"/>
      <c r="Z175" s="86">
        <f>SUM(F175:T175)</f>
        <v>0</v>
      </c>
    </row>
    <row r="176" spans="1:27" x14ac:dyDescent="0.25">
      <c r="A176" s="79" t="s">
        <v>24</v>
      </c>
      <c r="B176" s="90" t="s">
        <v>25</v>
      </c>
      <c r="C176" s="85"/>
      <c r="D176" s="81"/>
      <c r="E176" s="81"/>
      <c r="F176" s="82">
        <f>+F183</f>
        <v>336150.1</v>
      </c>
      <c r="G176" s="82"/>
      <c r="H176" s="82"/>
      <c r="I176" s="82"/>
      <c r="J176" s="82"/>
      <c r="K176" s="82"/>
      <c r="L176" s="82"/>
      <c r="M176" s="82"/>
      <c r="N176" s="82">
        <f>SUM(N177:N187)</f>
        <v>1868818.2799999998</v>
      </c>
      <c r="O176" s="82">
        <f>SUM(O178:O183)</f>
        <v>1197967.47</v>
      </c>
      <c r="P176" s="82"/>
      <c r="Q176" s="82">
        <f t="shared" ref="Q176" si="7">SUM(Q178:Q183)</f>
        <v>1354908.23</v>
      </c>
      <c r="R176" s="82">
        <f>SUM(R178:R200)+R177</f>
        <v>3003948.19</v>
      </c>
      <c r="S176" s="82">
        <f>+S177+S178+S179+S180+S181+S182+S183+S184+S185</f>
        <v>3539603.4299999997</v>
      </c>
      <c r="T176" s="82">
        <f>SUM(T178:T183)+T187</f>
        <v>5135265.1199999992</v>
      </c>
      <c r="U176" s="82">
        <f>SUM(U178:U183)+U187</f>
        <v>1154265.69</v>
      </c>
      <c r="V176" s="82">
        <f>SUM(V178:V183)+V187</f>
        <v>308082</v>
      </c>
      <c r="W176" s="82">
        <f>SUM(W178:W183)+W187+W177</f>
        <v>945674.23</v>
      </c>
      <c r="X176" s="82"/>
      <c r="Y176" s="82"/>
      <c r="Z176" s="82">
        <f>+Z185+Z183+Z182+Z181+Z180+Z179+Z178+Z177+Z187</f>
        <v>18475641.369999997</v>
      </c>
    </row>
    <row r="177" spans="1:27" x14ac:dyDescent="0.25">
      <c r="A177" s="83"/>
      <c r="B177" s="89" t="s">
        <v>134</v>
      </c>
      <c r="C177" s="89"/>
      <c r="D177" s="89"/>
      <c r="E177" s="81"/>
      <c r="F177" s="86">
        <v>0</v>
      </c>
      <c r="G177" s="86"/>
      <c r="H177" s="86"/>
      <c r="I177" s="86"/>
      <c r="J177" s="86"/>
      <c r="K177" s="86"/>
      <c r="L177" s="86"/>
      <c r="M177" s="86"/>
      <c r="N177" s="86">
        <v>344634.88</v>
      </c>
      <c r="O177" s="86">
        <v>0</v>
      </c>
      <c r="P177" s="86"/>
      <c r="Q177" s="86">
        <v>0</v>
      </c>
      <c r="R177" s="86">
        <v>219711.47</v>
      </c>
      <c r="S177" s="86">
        <v>2786616.23</v>
      </c>
      <c r="T177" s="86">
        <v>0</v>
      </c>
      <c r="U177" s="86">
        <v>0</v>
      </c>
      <c r="V177" s="86">
        <v>0</v>
      </c>
      <c r="W177" s="86">
        <v>236632.86</v>
      </c>
      <c r="X177" s="86"/>
      <c r="Y177" s="86"/>
      <c r="Z177" s="86">
        <f>SUM(F177:W177)</f>
        <v>3587595.44</v>
      </c>
    </row>
    <row r="178" spans="1:27" x14ac:dyDescent="0.25">
      <c r="A178" s="83"/>
      <c r="B178" s="84" t="s">
        <v>26</v>
      </c>
      <c r="C178" s="85"/>
      <c r="D178" s="85"/>
      <c r="E178" s="81"/>
      <c r="F178" s="86">
        <v>0</v>
      </c>
      <c r="G178" s="86"/>
      <c r="H178" s="86"/>
      <c r="I178" s="86"/>
      <c r="J178" s="86"/>
      <c r="K178" s="86"/>
      <c r="L178" s="86"/>
      <c r="M178" s="86"/>
      <c r="N178" s="86">
        <v>0</v>
      </c>
      <c r="O178" s="86">
        <v>0</v>
      </c>
      <c r="P178" s="86"/>
      <c r="Q178" s="86">
        <v>0</v>
      </c>
      <c r="R178" s="86">
        <v>0</v>
      </c>
      <c r="S178" s="86">
        <v>0</v>
      </c>
      <c r="T178" s="86">
        <v>0</v>
      </c>
      <c r="U178" s="86">
        <v>0</v>
      </c>
      <c r="V178" s="86">
        <v>0</v>
      </c>
      <c r="W178" s="86"/>
      <c r="X178" s="86"/>
      <c r="Y178" s="86"/>
      <c r="Z178" s="86">
        <f>SUM(F178:T178)</f>
        <v>0</v>
      </c>
    </row>
    <row r="179" spans="1:27" x14ac:dyDescent="0.25">
      <c r="A179" s="83"/>
      <c r="B179" s="89" t="s">
        <v>135</v>
      </c>
      <c r="C179" s="89"/>
      <c r="D179" s="89"/>
      <c r="E179" s="81"/>
      <c r="F179" s="86">
        <v>0</v>
      </c>
      <c r="G179" s="86"/>
      <c r="H179" s="86"/>
      <c r="I179" s="86"/>
      <c r="J179" s="86"/>
      <c r="K179" s="86"/>
      <c r="L179" s="86"/>
      <c r="M179" s="86"/>
      <c r="N179" s="86">
        <v>0</v>
      </c>
      <c r="O179" s="86">
        <v>0</v>
      </c>
      <c r="P179" s="86"/>
      <c r="Q179" s="86">
        <v>0</v>
      </c>
      <c r="R179" s="86">
        <v>183179.84</v>
      </c>
      <c r="S179" s="86">
        <v>0</v>
      </c>
      <c r="T179" s="86">
        <v>301250.09999999998</v>
      </c>
      <c r="U179" s="86">
        <v>0</v>
      </c>
      <c r="V179" s="86">
        <v>0</v>
      </c>
      <c r="W179" s="86"/>
      <c r="X179" s="86"/>
      <c r="Y179" s="86"/>
      <c r="Z179" s="86">
        <f>SUM(F179:V179)</f>
        <v>484429.93999999994</v>
      </c>
    </row>
    <row r="180" spans="1:27" x14ac:dyDescent="0.25">
      <c r="A180" s="83"/>
      <c r="B180" s="93" t="s">
        <v>27</v>
      </c>
      <c r="C180" s="93"/>
      <c r="D180" s="93"/>
      <c r="E180" s="81"/>
      <c r="F180" s="86">
        <v>0</v>
      </c>
      <c r="G180" s="86"/>
      <c r="H180" s="86"/>
      <c r="I180" s="86"/>
      <c r="J180" s="86"/>
      <c r="K180" s="86"/>
      <c r="L180" s="86"/>
      <c r="M180" s="86"/>
      <c r="N180" s="86">
        <v>0</v>
      </c>
      <c r="O180" s="86">
        <v>0</v>
      </c>
      <c r="P180" s="86"/>
      <c r="Q180" s="86">
        <v>0</v>
      </c>
      <c r="R180" s="86">
        <v>0</v>
      </c>
      <c r="S180" s="86">
        <v>0</v>
      </c>
      <c r="T180" s="86">
        <v>0</v>
      </c>
      <c r="U180" s="86">
        <v>0</v>
      </c>
      <c r="V180" s="86">
        <v>0</v>
      </c>
      <c r="W180" s="86"/>
      <c r="X180" s="86"/>
      <c r="Y180" s="86"/>
      <c r="Z180" s="86">
        <f>SUM(F180:T180)</f>
        <v>0</v>
      </c>
    </row>
    <row r="181" spans="1:27" x14ac:dyDescent="0.25">
      <c r="A181" s="83"/>
      <c r="B181" s="89" t="s">
        <v>136</v>
      </c>
      <c r="C181" s="89"/>
      <c r="D181" s="89"/>
      <c r="E181" s="81"/>
      <c r="F181" s="86">
        <v>0</v>
      </c>
      <c r="G181" s="86"/>
      <c r="H181" s="86"/>
      <c r="I181" s="86"/>
      <c r="J181" s="86"/>
      <c r="K181" s="86"/>
      <c r="L181" s="86"/>
      <c r="M181" s="86"/>
      <c r="N181" s="86">
        <v>0</v>
      </c>
      <c r="O181" s="86">
        <v>0</v>
      </c>
      <c r="P181" s="86"/>
      <c r="Q181" s="86">
        <v>0</v>
      </c>
      <c r="R181" s="86">
        <v>1879325.14</v>
      </c>
      <c r="S181" s="86">
        <v>0</v>
      </c>
      <c r="T181" s="86">
        <v>0</v>
      </c>
      <c r="U181" s="86">
        <v>0</v>
      </c>
      <c r="V181" s="86">
        <v>0</v>
      </c>
      <c r="W181" s="86">
        <v>369041.37</v>
      </c>
      <c r="X181" s="86"/>
      <c r="Y181" s="86"/>
      <c r="Z181" s="86">
        <f>SUM(F181:T181)</f>
        <v>1879325.14</v>
      </c>
    </row>
    <row r="182" spans="1:27" x14ac:dyDescent="0.25">
      <c r="A182" s="83"/>
      <c r="B182" s="89" t="s">
        <v>137</v>
      </c>
      <c r="C182" s="89"/>
      <c r="D182" s="89"/>
      <c r="E182" s="81"/>
      <c r="F182" s="86">
        <v>0</v>
      </c>
      <c r="G182" s="86"/>
      <c r="H182" s="86"/>
      <c r="I182" s="86"/>
      <c r="J182" s="86"/>
      <c r="K182" s="86"/>
      <c r="L182" s="86"/>
      <c r="M182" s="86"/>
      <c r="N182" s="86">
        <v>0</v>
      </c>
      <c r="O182" s="86">
        <v>0</v>
      </c>
      <c r="P182" s="86"/>
      <c r="Q182" s="86">
        <v>0</v>
      </c>
      <c r="R182" s="86">
        <v>0</v>
      </c>
      <c r="S182" s="86">
        <v>0</v>
      </c>
      <c r="T182" s="86">
        <v>0</v>
      </c>
      <c r="U182" s="86">
        <v>362165.69</v>
      </c>
      <c r="V182" s="86">
        <v>0</v>
      </c>
      <c r="W182" s="86"/>
      <c r="X182" s="86"/>
      <c r="Y182" s="86"/>
      <c r="Z182" s="86">
        <f>SUM(F182:U182)</f>
        <v>362165.69</v>
      </c>
    </row>
    <row r="183" spans="1:27" x14ac:dyDescent="0.25">
      <c r="A183" s="83"/>
      <c r="B183" s="92" t="s">
        <v>28</v>
      </c>
      <c r="C183" s="89"/>
      <c r="D183" s="89"/>
      <c r="E183" s="81"/>
      <c r="F183" s="86">
        <v>336150.1</v>
      </c>
      <c r="G183" s="86"/>
      <c r="H183" s="86"/>
      <c r="I183" s="86"/>
      <c r="J183" s="86"/>
      <c r="K183" s="86"/>
      <c r="L183" s="86"/>
      <c r="M183" s="86"/>
      <c r="N183" s="86">
        <v>1524183.4</v>
      </c>
      <c r="O183" s="86">
        <v>1197967.47</v>
      </c>
      <c r="P183" s="86"/>
      <c r="Q183" s="86">
        <v>1354908.23</v>
      </c>
      <c r="R183" s="86">
        <v>576293.11</v>
      </c>
      <c r="S183" s="86">
        <v>752987.2</v>
      </c>
      <c r="T183" s="86">
        <v>4351229.75</v>
      </c>
      <c r="U183" s="86">
        <v>792100</v>
      </c>
      <c r="V183" s="86">
        <v>308082</v>
      </c>
      <c r="W183" s="86">
        <v>340000</v>
      </c>
      <c r="X183" s="86"/>
      <c r="Y183" s="86"/>
      <c r="Z183" s="86">
        <f>SUM(F183:W183)</f>
        <v>11533901.26</v>
      </c>
      <c r="AA183" s="10">
        <f>SUM(F183:W183)</f>
        <v>11533901.26</v>
      </c>
    </row>
    <row r="184" spans="1:27" x14ac:dyDescent="0.25">
      <c r="A184" s="83"/>
      <c r="B184" s="92" t="s">
        <v>29</v>
      </c>
      <c r="C184" s="89"/>
      <c r="D184" s="89"/>
      <c r="E184" s="81"/>
      <c r="F184" s="86">
        <v>0</v>
      </c>
      <c r="G184" s="86"/>
      <c r="H184" s="86"/>
      <c r="I184" s="86"/>
      <c r="J184" s="86"/>
      <c r="K184" s="86"/>
      <c r="L184" s="86"/>
      <c r="M184" s="86"/>
      <c r="N184" s="86">
        <v>0</v>
      </c>
      <c r="O184" s="86">
        <v>0</v>
      </c>
      <c r="P184" s="86"/>
      <c r="Q184" s="86">
        <v>0</v>
      </c>
      <c r="R184" s="86">
        <v>0</v>
      </c>
      <c r="S184" s="86">
        <v>0</v>
      </c>
      <c r="T184" s="86">
        <v>0</v>
      </c>
      <c r="U184" s="86">
        <v>0</v>
      </c>
      <c r="V184" s="86">
        <v>0</v>
      </c>
      <c r="W184" s="86">
        <v>0</v>
      </c>
      <c r="X184" s="86"/>
      <c r="Y184" s="86"/>
      <c r="Z184" s="86">
        <f>+N184+F184</f>
        <v>0</v>
      </c>
    </row>
    <row r="185" spans="1:27" x14ac:dyDescent="0.25">
      <c r="A185" s="83"/>
      <c r="B185" s="95" t="s">
        <v>30</v>
      </c>
      <c r="C185" s="89"/>
      <c r="D185" s="89"/>
      <c r="E185" s="96"/>
      <c r="F185" s="86">
        <v>0</v>
      </c>
      <c r="G185" s="86"/>
      <c r="H185" s="86"/>
      <c r="I185" s="86"/>
      <c r="J185" s="86"/>
      <c r="K185" s="86"/>
      <c r="L185" s="86"/>
      <c r="M185" s="86"/>
      <c r="N185" s="86">
        <v>0</v>
      </c>
      <c r="O185" s="86">
        <v>0</v>
      </c>
      <c r="P185" s="86"/>
      <c r="Q185" s="86">
        <v>0</v>
      </c>
      <c r="R185" s="86">
        <v>0</v>
      </c>
      <c r="S185" s="86">
        <v>0</v>
      </c>
      <c r="T185" s="86">
        <v>0</v>
      </c>
      <c r="U185" s="86">
        <v>0</v>
      </c>
      <c r="V185" s="86">
        <v>0</v>
      </c>
      <c r="W185" s="86">
        <v>0</v>
      </c>
      <c r="X185" s="86"/>
      <c r="Y185" s="86"/>
      <c r="Z185" s="86">
        <f>+N185+F185</f>
        <v>0</v>
      </c>
    </row>
    <row r="186" spans="1:27" x14ac:dyDescent="0.25">
      <c r="A186" s="83"/>
      <c r="B186" s="95" t="s">
        <v>31</v>
      </c>
      <c r="C186" s="89"/>
      <c r="D186" s="89"/>
      <c r="E186" s="96"/>
      <c r="F186" s="86">
        <v>0</v>
      </c>
      <c r="G186" s="86"/>
      <c r="H186" s="86"/>
      <c r="I186" s="86"/>
      <c r="J186" s="86"/>
      <c r="K186" s="86"/>
      <c r="L186" s="86"/>
      <c r="M186" s="86"/>
      <c r="N186" s="86">
        <v>0</v>
      </c>
      <c r="O186" s="86">
        <v>0</v>
      </c>
      <c r="P186" s="86"/>
      <c r="Q186" s="86">
        <v>0</v>
      </c>
      <c r="R186" s="86">
        <v>0</v>
      </c>
      <c r="S186" s="86">
        <v>0</v>
      </c>
      <c r="T186" s="86">
        <v>0</v>
      </c>
      <c r="U186" s="86">
        <v>0</v>
      </c>
      <c r="V186" s="86">
        <v>0</v>
      </c>
      <c r="W186" s="86">
        <v>0</v>
      </c>
      <c r="X186" s="86"/>
      <c r="Y186" s="86"/>
      <c r="Z186" s="86">
        <f>+N186+F186</f>
        <v>0</v>
      </c>
    </row>
    <row r="187" spans="1:27" x14ac:dyDescent="0.25">
      <c r="A187" s="83"/>
      <c r="B187" s="93" t="s">
        <v>32</v>
      </c>
      <c r="C187" s="93"/>
      <c r="D187" s="93"/>
      <c r="E187" s="81"/>
      <c r="F187" s="86">
        <v>0</v>
      </c>
      <c r="G187" s="86"/>
      <c r="H187" s="86"/>
      <c r="I187" s="86"/>
      <c r="J187" s="86"/>
      <c r="K187" s="86"/>
      <c r="L187" s="86"/>
      <c r="M187" s="86"/>
      <c r="N187" s="86">
        <v>0</v>
      </c>
      <c r="O187" s="86">
        <v>0</v>
      </c>
      <c r="P187" s="86"/>
      <c r="Q187" s="86">
        <v>0</v>
      </c>
      <c r="R187" s="86">
        <v>145438.63</v>
      </c>
      <c r="S187" s="86">
        <v>0</v>
      </c>
      <c r="T187" s="86">
        <v>482785.27</v>
      </c>
      <c r="U187" s="86">
        <v>0</v>
      </c>
      <c r="V187" s="86">
        <v>0</v>
      </c>
      <c r="W187" s="86">
        <v>0</v>
      </c>
      <c r="X187" s="86"/>
      <c r="Y187" s="86"/>
      <c r="Z187" s="86">
        <f>SUM(F187:T187)</f>
        <v>628223.9</v>
      </c>
    </row>
    <row r="188" spans="1:27" x14ac:dyDescent="0.25">
      <c r="A188" s="79" t="s">
        <v>33</v>
      </c>
      <c r="B188" s="90" t="s">
        <v>34</v>
      </c>
      <c r="C188" s="85"/>
      <c r="D188" s="81"/>
      <c r="E188" s="81"/>
      <c r="F188" s="82">
        <v>0</v>
      </c>
      <c r="G188" s="82"/>
      <c r="H188" s="82"/>
      <c r="I188" s="82"/>
      <c r="J188" s="82"/>
      <c r="K188" s="82"/>
      <c r="L188" s="82"/>
      <c r="M188" s="82"/>
      <c r="N188" s="82">
        <v>0</v>
      </c>
      <c r="O188" s="82">
        <v>0</v>
      </c>
      <c r="P188" s="82"/>
      <c r="Q188" s="82">
        <v>0</v>
      </c>
      <c r="R188" s="82">
        <v>0</v>
      </c>
      <c r="S188" s="82">
        <v>0</v>
      </c>
      <c r="T188" s="82">
        <v>0</v>
      </c>
      <c r="U188" s="82">
        <v>0</v>
      </c>
      <c r="V188" s="82">
        <v>0</v>
      </c>
      <c r="W188" s="82">
        <v>0</v>
      </c>
      <c r="X188" s="82"/>
      <c r="Y188" s="82"/>
      <c r="Z188" s="82">
        <f t="shared" ref="Z188:Z200" si="8">+N188+F188</f>
        <v>0</v>
      </c>
    </row>
    <row r="189" spans="1:27" x14ac:dyDescent="0.25">
      <c r="A189" s="83"/>
      <c r="B189" s="299" t="s">
        <v>35</v>
      </c>
      <c r="C189" s="299"/>
      <c r="D189" s="299"/>
      <c r="E189" s="299"/>
      <c r="F189" s="86">
        <v>0</v>
      </c>
      <c r="G189" s="86"/>
      <c r="H189" s="86"/>
      <c r="I189" s="86"/>
      <c r="J189" s="86"/>
      <c r="K189" s="86"/>
      <c r="L189" s="86"/>
      <c r="M189" s="86"/>
      <c r="N189" s="86">
        <v>0</v>
      </c>
      <c r="O189" s="86">
        <v>0</v>
      </c>
      <c r="P189" s="86"/>
      <c r="Q189" s="86">
        <v>0</v>
      </c>
      <c r="R189" s="86">
        <v>0</v>
      </c>
      <c r="S189" s="86">
        <v>0</v>
      </c>
      <c r="T189" s="86">
        <v>0</v>
      </c>
      <c r="U189" s="86">
        <v>0</v>
      </c>
      <c r="V189" s="86">
        <v>0</v>
      </c>
      <c r="W189" s="86">
        <v>0</v>
      </c>
      <c r="X189" s="86"/>
      <c r="Y189" s="86"/>
      <c r="Z189" s="86">
        <f t="shared" si="8"/>
        <v>0</v>
      </c>
    </row>
    <row r="190" spans="1:27" x14ac:dyDescent="0.25">
      <c r="A190" s="83"/>
      <c r="B190" s="92" t="s">
        <v>36</v>
      </c>
      <c r="C190" s="89"/>
      <c r="D190" s="89"/>
      <c r="E190" s="89"/>
      <c r="F190" s="86">
        <v>0</v>
      </c>
      <c r="G190" s="86"/>
      <c r="H190" s="86"/>
      <c r="I190" s="86"/>
      <c r="J190" s="86"/>
      <c r="K190" s="86"/>
      <c r="L190" s="86"/>
      <c r="M190" s="86"/>
      <c r="N190" s="86">
        <v>0</v>
      </c>
      <c r="O190" s="86">
        <v>0</v>
      </c>
      <c r="P190" s="86"/>
      <c r="Q190" s="86">
        <v>0</v>
      </c>
      <c r="R190" s="86">
        <v>0</v>
      </c>
      <c r="S190" s="86">
        <v>0</v>
      </c>
      <c r="T190" s="86">
        <v>0</v>
      </c>
      <c r="U190" s="86">
        <v>0</v>
      </c>
      <c r="V190" s="86">
        <v>0</v>
      </c>
      <c r="W190" s="86">
        <v>0</v>
      </c>
      <c r="X190" s="86"/>
      <c r="Y190" s="86"/>
      <c r="Z190" s="86">
        <f t="shared" si="8"/>
        <v>0</v>
      </c>
    </row>
    <row r="191" spans="1:27" x14ac:dyDescent="0.25">
      <c r="A191" s="83"/>
      <c r="B191" s="92" t="s">
        <v>37</v>
      </c>
      <c r="C191" s="89"/>
      <c r="D191" s="89"/>
      <c r="E191" s="81"/>
      <c r="F191" s="86">
        <v>0</v>
      </c>
      <c r="G191" s="86"/>
      <c r="H191" s="86"/>
      <c r="I191" s="86"/>
      <c r="J191" s="86"/>
      <c r="K191" s="86"/>
      <c r="L191" s="86"/>
      <c r="M191" s="86"/>
      <c r="N191" s="86">
        <v>0</v>
      </c>
      <c r="O191" s="86">
        <v>0</v>
      </c>
      <c r="P191" s="86"/>
      <c r="Q191" s="86">
        <v>0</v>
      </c>
      <c r="R191" s="86">
        <v>0</v>
      </c>
      <c r="S191" s="86">
        <v>0</v>
      </c>
      <c r="T191" s="86">
        <v>0</v>
      </c>
      <c r="U191" s="86">
        <v>0</v>
      </c>
      <c r="V191" s="86">
        <v>0</v>
      </c>
      <c r="W191" s="86">
        <v>0</v>
      </c>
      <c r="X191" s="86"/>
      <c r="Y191" s="86"/>
      <c r="Z191" s="86">
        <f t="shared" si="8"/>
        <v>0</v>
      </c>
    </row>
    <row r="192" spans="1:27" x14ac:dyDescent="0.25">
      <c r="A192" s="83"/>
      <c r="B192" s="92" t="s">
        <v>38</v>
      </c>
      <c r="C192" s="89"/>
      <c r="D192" s="89"/>
      <c r="E192" s="81"/>
      <c r="F192" s="86">
        <v>0</v>
      </c>
      <c r="G192" s="86"/>
      <c r="H192" s="86"/>
      <c r="I192" s="86"/>
      <c r="J192" s="86"/>
      <c r="K192" s="86"/>
      <c r="L192" s="86"/>
      <c r="M192" s="86"/>
      <c r="N192" s="86">
        <v>0</v>
      </c>
      <c r="O192" s="86">
        <v>0</v>
      </c>
      <c r="P192" s="86"/>
      <c r="Q192" s="86">
        <v>0</v>
      </c>
      <c r="R192" s="86">
        <v>0</v>
      </c>
      <c r="S192" s="86">
        <v>0</v>
      </c>
      <c r="T192" s="86">
        <v>0</v>
      </c>
      <c r="U192" s="86">
        <v>0</v>
      </c>
      <c r="V192" s="86">
        <v>0</v>
      </c>
      <c r="W192" s="86">
        <v>0</v>
      </c>
      <c r="X192" s="86"/>
      <c r="Y192" s="86"/>
      <c r="Z192" s="86">
        <f t="shared" si="8"/>
        <v>0</v>
      </c>
    </row>
    <row r="193" spans="1:26" x14ac:dyDescent="0.25">
      <c r="A193" s="83"/>
      <c r="B193" s="92" t="s">
        <v>39</v>
      </c>
      <c r="C193" s="89"/>
      <c r="D193" s="89"/>
      <c r="E193" s="81"/>
      <c r="F193" s="86">
        <v>0</v>
      </c>
      <c r="G193" s="86"/>
      <c r="H193" s="86"/>
      <c r="I193" s="86"/>
      <c r="J193" s="86"/>
      <c r="K193" s="86"/>
      <c r="L193" s="86"/>
      <c r="M193" s="86"/>
      <c r="N193" s="86">
        <v>0</v>
      </c>
      <c r="O193" s="86">
        <v>0</v>
      </c>
      <c r="P193" s="86"/>
      <c r="Q193" s="86">
        <v>0</v>
      </c>
      <c r="R193" s="86">
        <v>0</v>
      </c>
      <c r="S193" s="86">
        <v>0</v>
      </c>
      <c r="T193" s="86">
        <v>0</v>
      </c>
      <c r="U193" s="86">
        <v>0</v>
      </c>
      <c r="V193" s="86">
        <v>0</v>
      </c>
      <c r="W193" s="86">
        <v>0</v>
      </c>
      <c r="X193" s="86"/>
      <c r="Y193" s="86"/>
      <c r="Z193" s="86">
        <f t="shared" si="8"/>
        <v>0</v>
      </c>
    </row>
    <row r="194" spans="1:26" x14ac:dyDescent="0.25">
      <c r="A194" s="83"/>
      <c r="B194" s="92" t="s">
        <v>40</v>
      </c>
      <c r="C194" s="89"/>
      <c r="D194" s="89"/>
      <c r="E194" s="81"/>
      <c r="F194" s="86">
        <v>0</v>
      </c>
      <c r="G194" s="86"/>
      <c r="H194" s="86"/>
      <c r="I194" s="86"/>
      <c r="J194" s="86"/>
      <c r="K194" s="86"/>
      <c r="L194" s="86"/>
      <c r="M194" s="86"/>
      <c r="N194" s="86">
        <v>0</v>
      </c>
      <c r="O194" s="86">
        <v>0</v>
      </c>
      <c r="P194" s="86"/>
      <c r="Q194" s="86">
        <v>0</v>
      </c>
      <c r="R194" s="86">
        <v>0</v>
      </c>
      <c r="S194" s="86">
        <v>0</v>
      </c>
      <c r="T194" s="86">
        <v>0</v>
      </c>
      <c r="U194" s="86">
        <v>0</v>
      </c>
      <c r="V194" s="86">
        <v>0</v>
      </c>
      <c r="W194" s="86">
        <v>0</v>
      </c>
      <c r="X194" s="86"/>
      <c r="Y194" s="86"/>
      <c r="Z194" s="86">
        <f t="shared" si="8"/>
        <v>0</v>
      </c>
    </row>
    <row r="195" spans="1:26" x14ac:dyDescent="0.25">
      <c r="A195" s="83"/>
      <c r="B195" s="92" t="s">
        <v>41</v>
      </c>
      <c r="C195" s="89"/>
      <c r="D195" s="89"/>
      <c r="E195" s="81"/>
      <c r="F195" s="86">
        <v>0</v>
      </c>
      <c r="G195" s="86"/>
      <c r="H195" s="86"/>
      <c r="I195" s="86"/>
      <c r="J195" s="86"/>
      <c r="K195" s="86"/>
      <c r="L195" s="86"/>
      <c r="M195" s="86"/>
      <c r="N195" s="86">
        <v>0</v>
      </c>
      <c r="O195" s="86">
        <v>0</v>
      </c>
      <c r="P195" s="86"/>
      <c r="Q195" s="86">
        <v>0</v>
      </c>
      <c r="R195" s="86">
        <v>0</v>
      </c>
      <c r="S195" s="86">
        <v>0</v>
      </c>
      <c r="T195" s="86">
        <v>0</v>
      </c>
      <c r="U195" s="86">
        <v>0</v>
      </c>
      <c r="V195" s="86">
        <v>0</v>
      </c>
      <c r="W195" s="86">
        <v>0</v>
      </c>
      <c r="X195" s="86"/>
      <c r="Y195" s="86"/>
      <c r="Z195" s="86">
        <f t="shared" si="8"/>
        <v>0</v>
      </c>
    </row>
    <row r="196" spans="1:26" x14ac:dyDescent="0.25">
      <c r="A196" s="83"/>
      <c r="B196" s="92" t="s">
        <v>42</v>
      </c>
      <c r="C196" s="89"/>
      <c r="D196" s="89"/>
      <c r="E196" s="81"/>
      <c r="F196" s="86">
        <v>0</v>
      </c>
      <c r="G196" s="86"/>
      <c r="H196" s="86"/>
      <c r="I196" s="86"/>
      <c r="J196" s="86"/>
      <c r="K196" s="86"/>
      <c r="L196" s="86"/>
      <c r="M196" s="86"/>
      <c r="N196" s="86">
        <v>0</v>
      </c>
      <c r="O196" s="86">
        <v>0</v>
      </c>
      <c r="P196" s="86"/>
      <c r="Q196" s="86">
        <v>0</v>
      </c>
      <c r="R196" s="86">
        <v>0</v>
      </c>
      <c r="S196" s="86">
        <v>0</v>
      </c>
      <c r="T196" s="86">
        <v>0</v>
      </c>
      <c r="U196" s="86">
        <v>0</v>
      </c>
      <c r="V196" s="86">
        <v>0</v>
      </c>
      <c r="W196" s="86">
        <v>0</v>
      </c>
      <c r="X196" s="86"/>
      <c r="Y196" s="86"/>
      <c r="Z196" s="86">
        <f t="shared" si="8"/>
        <v>0</v>
      </c>
    </row>
    <row r="197" spans="1:26" x14ac:dyDescent="0.25">
      <c r="A197" s="83"/>
      <c r="B197" s="92" t="s">
        <v>41</v>
      </c>
      <c r="C197" s="89"/>
      <c r="D197" s="89"/>
      <c r="E197" s="81"/>
      <c r="F197" s="86">
        <v>0</v>
      </c>
      <c r="G197" s="86"/>
      <c r="H197" s="86"/>
      <c r="I197" s="86"/>
      <c r="J197" s="86"/>
      <c r="K197" s="86"/>
      <c r="L197" s="86"/>
      <c r="M197" s="86"/>
      <c r="N197" s="86">
        <v>0</v>
      </c>
      <c r="O197" s="86">
        <v>0</v>
      </c>
      <c r="P197" s="86"/>
      <c r="Q197" s="86">
        <v>0</v>
      </c>
      <c r="R197" s="86">
        <v>0</v>
      </c>
      <c r="S197" s="86">
        <v>0</v>
      </c>
      <c r="T197" s="86">
        <v>0</v>
      </c>
      <c r="U197" s="86">
        <v>0</v>
      </c>
      <c r="V197" s="86">
        <v>0</v>
      </c>
      <c r="W197" s="86">
        <v>0</v>
      </c>
      <c r="X197" s="86"/>
      <c r="Y197" s="86"/>
      <c r="Z197" s="86">
        <f t="shared" si="8"/>
        <v>0</v>
      </c>
    </row>
    <row r="198" spans="1:26" x14ac:dyDescent="0.25">
      <c r="A198" s="97"/>
      <c r="B198" s="98" t="s">
        <v>43</v>
      </c>
      <c r="C198" s="81"/>
      <c r="D198" s="81"/>
      <c r="E198" s="81"/>
      <c r="F198" s="86">
        <v>0</v>
      </c>
      <c r="G198" s="86"/>
      <c r="H198" s="86"/>
      <c r="I198" s="86"/>
      <c r="J198" s="86"/>
      <c r="K198" s="86"/>
      <c r="L198" s="86"/>
      <c r="M198" s="86"/>
      <c r="N198" s="86">
        <v>0</v>
      </c>
      <c r="O198" s="86">
        <v>0</v>
      </c>
      <c r="P198" s="86"/>
      <c r="Q198" s="86">
        <v>0</v>
      </c>
      <c r="R198" s="86">
        <v>0</v>
      </c>
      <c r="S198" s="86">
        <v>0</v>
      </c>
      <c r="T198" s="86">
        <v>0</v>
      </c>
      <c r="U198" s="86">
        <v>0</v>
      </c>
      <c r="V198" s="86">
        <v>0</v>
      </c>
      <c r="W198" s="86">
        <v>0</v>
      </c>
      <c r="X198" s="86"/>
      <c r="Y198" s="86"/>
      <c r="Z198" s="86">
        <f t="shared" si="8"/>
        <v>0</v>
      </c>
    </row>
    <row r="199" spans="1:26" x14ac:dyDescent="0.25">
      <c r="A199" s="97"/>
      <c r="B199" s="98" t="s">
        <v>44</v>
      </c>
      <c r="C199" s="81"/>
      <c r="D199" s="81"/>
      <c r="E199" s="81"/>
      <c r="F199" s="86">
        <v>0</v>
      </c>
      <c r="G199" s="86"/>
      <c r="H199" s="86"/>
      <c r="I199" s="86"/>
      <c r="J199" s="86"/>
      <c r="K199" s="86"/>
      <c r="L199" s="86"/>
      <c r="M199" s="86"/>
      <c r="N199" s="86">
        <v>0</v>
      </c>
      <c r="O199" s="86">
        <v>0</v>
      </c>
      <c r="P199" s="86"/>
      <c r="Q199" s="86">
        <v>0</v>
      </c>
      <c r="R199" s="86">
        <v>0</v>
      </c>
      <c r="S199" s="86">
        <v>0</v>
      </c>
      <c r="T199" s="86">
        <v>0</v>
      </c>
      <c r="U199" s="86">
        <v>0</v>
      </c>
      <c r="V199" s="86">
        <v>0</v>
      </c>
      <c r="W199" s="86">
        <v>0</v>
      </c>
      <c r="X199" s="86"/>
      <c r="Y199" s="86"/>
      <c r="Z199" s="86">
        <f t="shared" si="8"/>
        <v>0</v>
      </c>
    </row>
    <row r="200" spans="1:26" x14ac:dyDescent="0.25">
      <c r="A200" s="97"/>
      <c r="B200" s="98" t="s">
        <v>45</v>
      </c>
      <c r="C200" s="81"/>
      <c r="D200" s="81"/>
      <c r="E200" s="81"/>
      <c r="F200" s="86">
        <v>0</v>
      </c>
      <c r="G200" s="86"/>
      <c r="H200" s="86"/>
      <c r="I200" s="86"/>
      <c r="J200" s="86"/>
      <c r="K200" s="86"/>
      <c r="L200" s="86"/>
      <c r="M200" s="86"/>
      <c r="N200" s="86">
        <v>0</v>
      </c>
      <c r="O200" s="86">
        <v>0</v>
      </c>
      <c r="P200" s="86"/>
      <c r="Q200" s="86">
        <v>0</v>
      </c>
      <c r="R200" s="86">
        <v>0</v>
      </c>
      <c r="S200" s="86">
        <v>0</v>
      </c>
      <c r="T200" s="86">
        <v>0</v>
      </c>
      <c r="U200" s="86">
        <v>0</v>
      </c>
      <c r="V200" s="86">
        <v>0</v>
      </c>
      <c r="W200" s="86">
        <v>0</v>
      </c>
      <c r="X200" s="86"/>
      <c r="Y200" s="86"/>
      <c r="Z200" s="86">
        <f t="shared" si="8"/>
        <v>0</v>
      </c>
    </row>
    <row r="201" spans="1:26" x14ac:dyDescent="0.25">
      <c r="A201" s="99" t="s">
        <v>46</v>
      </c>
      <c r="B201" s="100" t="s">
        <v>47</v>
      </c>
      <c r="C201" s="98"/>
      <c r="D201" s="98"/>
      <c r="E201" s="98"/>
      <c r="F201" s="82">
        <v>0</v>
      </c>
      <c r="G201" s="82"/>
      <c r="H201" s="82"/>
      <c r="I201" s="82"/>
      <c r="J201" s="82"/>
      <c r="K201" s="82"/>
      <c r="L201" s="82"/>
      <c r="M201" s="82"/>
      <c r="N201" s="82">
        <v>0</v>
      </c>
      <c r="O201" s="82">
        <v>0</v>
      </c>
      <c r="P201" s="82"/>
      <c r="Q201" s="82">
        <v>0</v>
      </c>
      <c r="R201" s="82">
        <v>0</v>
      </c>
      <c r="S201" s="82">
        <v>0</v>
      </c>
      <c r="T201" s="82">
        <v>0</v>
      </c>
      <c r="U201" s="82">
        <v>0</v>
      </c>
      <c r="V201" s="82">
        <v>0</v>
      </c>
      <c r="W201" s="82">
        <v>0</v>
      </c>
      <c r="X201" s="82"/>
      <c r="Y201" s="82"/>
      <c r="Z201" s="82">
        <v>0</v>
      </c>
    </row>
    <row r="202" spans="1:26" x14ac:dyDescent="0.25">
      <c r="A202" s="101"/>
      <c r="B202" s="98" t="s">
        <v>48</v>
      </c>
      <c r="C202" s="98"/>
      <c r="D202" s="98"/>
      <c r="E202" s="98"/>
      <c r="F202" s="86">
        <v>0</v>
      </c>
      <c r="G202" s="86"/>
      <c r="H202" s="86"/>
      <c r="I202" s="86"/>
      <c r="J202" s="86"/>
      <c r="K202" s="86"/>
      <c r="L202" s="86"/>
      <c r="M202" s="86"/>
      <c r="N202" s="86">
        <v>0</v>
      </c>
      <c r="O202" s="86">
        <v>0</v>
      </c>
      <c r="P202" s="86"/>
      <c r="Q202" s="86">
        <v>0</v>
      </c>
      <c r="R202" s="86">
        <v>0</v>
      </c>
      <c r="S202" s="86">
        <v>0</v>
      </c>
      <c r="T202" s="86">
        <v>0</v>
      </c>
      <c r="U202" s="86">
        <v>0</v>
      </c>
      <c r="V202" s="86">
        <v>0</v>
      </c>
      <c r="W202" s="86">
        <v>0</v>
      </c>
      <c r="X202" s="86"/>
      <c r="Y202" s="86"/>
      <c r="Z202" s="86">
        <v>0</v>
      </c>
    </row>
    <row r="203" spans="1:26" x14ac:dyDescent="0.25">
      <c r="A203" s="101"/>
      <c r="B203" s="98" t="s">
        <v>49</v>
      </c>
      <c r="C203" s="98"/>
      <c r="D203" s="98"/>
      <c r="E203" s="98"/>
      <c r="F203" s="86">
        <v>0</v>
      </c>
      <c r="G203" s="86"/>
      <c r="H203" s="86"/>
      <c r="I203" s="86"/>
      <c r="J203" s="86"/>
      <c r="K203" s="86"/>
      <c r="L203" s="86"/>
      <c r="M203" s="86"/>
      <c r="N203" s="86">
        <v>0</v>
      </c>
      <c r="O203" s="86">
        <v>0</v>
      </c>
      <c r="P203" s="86"/>
      <c r="Q203" s="86">
        <v>0</v>
      </c>
      <c r="R203" s="86">
        <v>0</v>
      </c>
      <c r="S203" s="86">
        <v>0</v>
      </c>
      <c r="T203" s="86">
        <v>0</v>
      </c>
      <c r="U203" s="86">
        <v>0</v>
      </c>
      <c r="V203" s="86">
        <v>0</v>
      </c>
      <c r="W203" s="86">
        <v>0</v>
      </c>
      <c r="X203" s="86"/>
      <c r="Y203" s="86"/>
      <c r="Z203" s="86">
        <v>0</v>
      </c>
    </row>
    <row r="204" spans="1:26" x14ac:dyDescent="0.25">
      <c r="A204" s="101"/>
      <c r="B204" s="98" t="s">
        <v>37</v>
      </c>
      <c r="C204" s="98"/>
      <c r="D204" s="98"/>
      <c r="E204" s="98"/>
      <c r="F204" s="86">
        <v>0</v>
      </c>
      <c r="G204" s="86"/>
      <c r="H204" s="86"/>
      <c r="I204" s="86"/>
      <c r="J204" s="86"/>
      <c r="K204" s="86"/>
      <c r="L204" s="86"/>
      <c r="M204" s="86"/>
      <c r="N204" s="86">
        <v>0</v>
      </c>
      <c r="O204" s="86">
        <v>0</v>
      </c>
      <c r="P204" s="86"/>
      <c r="Q204" s="86">
        <v>0</v>
      </c>
      <c r="R204" s="86">
        <v>0</v>
      </c>
      <c r="S204" s="86">
        <v>0</v>
      </c>
      <c r="T204" s="86">
        <v>0</v>
      </c>
      <c r="U204" s="86">
        <v>0</v>
      </c>
      <c r="V204" s="86">
        <v>0</v>
      </c>
      <c r="W204" s="86">
        <v>0</v>
      </c>
      <c r="X204" s="86"/>
      <c r="Y204" s="86"/>
      <c r="Z204" s="86">
        <v>0</v>
      </c>
    </row>
    <row r="205" spans="1:26" x14ac:dyDescent="0.25">
      <c r="A205" s="101"/>
      <c r="B205" s="98" t="s">
        <v>50</v>
      </c>
      <c r="C205" s="98"/>
      <c r="D205" s="98"/>
      <c r="E205" s="98"/>
      <c r="F205" s="86">
        <v>0</v>
      </c>
      <c r="G205" s="86"/>
      <c r="H205" s="86"/>
      <c r="I205" s="86"/>
      <c r="J205" s="86"/>
      <c r="K205" s="86"/>
      <c r="L205" s="86"/>
      <c r="M205" s="86"/>
      <c r="N205" s="86">
        <v>0</v>
      </c>
      <c r="O205" s="86">
        <v>0</v>
      </c>
      <c r="P205" s="86"/>
      <c r="Q205" s="86">
        <v>0</v>
      </c>
      <c r="R205" s="86">
        <v>0</v>
      </c>
      <c r="S205" s="86">
        <v>0</v>
      </c>
      <c r="T205" s="86">
        <v>0</v>
      </c>
      <c r="U205" s="86">
        <v>0</v>
      </c>
      <c r="V205" s="86">
        <v>0</v>
      </c>
      <c r="W205" s="86">
        <v>0</v>
      </c>
      <c r="X205" s="86"/>
      <c r="Y205" s="86"/>
      <c r="Z205" s="86">
        <v>0</v>
      </c>
    </row>
    <row r="206" spans="1:26" x14ac:dyDescent="0.25">
      <c r="A206" s="101"/>
      <c r="B206" s="98" t="s">
        <v>39</v>
      </c>
      <c r="C206" s="98"/>
      <c r="D206" s="98"/>
      <c r="E206" s="98"/>
      <c r="F206" s="86">
        <v>0</v>
      </c>
      <c r="G206" s="86"/>
      <c r="H206" s="86"/>
      <c r="I206" s="86"/>
      <c r="J206" s="86"/>
      <c r="K206" s="86"/>
      <c r="L206" s="86"/>
      <c r="M206" s="86"/>
      <c r="N206" s="86">
        <v>0</v>
      </c>
      <c r="O206" s="86">
        <v>0</v>
      </c>
      <c r="P206" s="86"/>
      <c r="Q206" s="86">
        <v>0</v>
      </c>
      <c r="R206" s="86">
        <v>0</v>
      </c>
      <c r="S206" s="86">
        <v>0</v>
      </c>
      <c r="T206" s="86">
        <v>0</v>
      </c>
      <c r="U206" s="86">
        <v>0</v>
      </c>
      <c r="V206" s="86">
        <v>0</v>
      </c>
      <c r="W206" s="86">
        <v>0</v>
      </c>
      <c r="X206" s="86"/>
      <c r="Y206" s="86"/>
      <c r="Z206" s="86">
        <v>0</v>
      </c>
    </row>
    <row r="207" spans="1:26" x14ac:dyDescent="0.25">
      <c r="A207" s="99"/>
      <c r="B207" s="98" t="s">
        <v>51</v>
      </c>
      <c r="C207" s="98"/>
      <c r="D207" s="98"/>
      <c r="E207" s="98"/>
      <c r="F207" s="86">
        <v>0</v>
      </c>
      <c r="G207" s="86"/>
      <c r="H207" s="86"/>
      <c r="I207" s="86"/>
      <c r="J207" s="86"/>
      <c r="K207" s="86"/>
      <c r="L207" s="86"/>
      <c r="M207" s="86"/>
      <c r="N207" s="86">
        <v>0</v>
      </c>
      <c r="O207" s="86">
        <v>0</v>
      </c>
      <c r="P207" s="86"/>
      <c r="Q207" s="86">
        <v>0</v>
      </c>
      <c r="R207" s="86">
        <v>0</v>
      </c>
      <c r="S207" s="86">
        <v>0</v>
      </c>
      <c r="T207" s="86">
        <v>0</v>
      </c>
      <c r="U207" s="86">
        <v>0</v>
      </c>
      <c r="V207" s="86">
        <v>0</v>
      </c>
      <c r="W207" s="86">
        <v>0</v>
      </c>
      <c r="X207" s="86"/>
      <c r="Y207" s="86"/>
      <c r="Z207" s="86">
        <v>0</v>
      </c>
    </row>
    <row r="208" spans="1:26" x14ac:dyDescent="0.25">
      <c r="A208" s="101"/>
      <c r="B208" s="92" t="s">
        <v>41</v>
      </c>
      <c r="C208" s="92"/>
      <c r="D208" s="92"/>
      <c r="E208" s="92"/>
      <c r="F208" s="86">
        <v>0</v>
      </c>
      <c r="G208" s="86"/>
      <c r="H208" s="86"/>
      <c r="I208" s="86"/>
      <c r="J208" s="86"/>
      <c r="K208" s="86"/>
      <c r="L208" s="86"/>
      <c r="M208" s="86"/>
      <c r="N208" s="86">
        <v>0</v>
      </c>
      <c r="O208" s="86">
        <v>0</v>
      </c>
      <c r="P208" s="86"/>
      <c r="Q208" s="86">
        <v>0</v>
      </c>
      <c r="R208" s="86">
        <v>0</v>
      </c>
      <c r="S208" s="86">
        <v>0</v>
      </c>
      <c r="T208" s="86">
        <v>0</v>
      </c>
      <c r="U208" s="86">
        <v>0</v>
      </c>
      <c r="V208" s="86">
        <v>0</v>
      </c>
      <c r="W208" s="86">
        <v>0</v>
      </c>
      <c r="X208" s="86"/>
      <c r="Y208" s="86"/>
      <c r="Z208" s="86">
        <v>0</v>
      </c>
    </row>
    <row r="209" spans="1:26" x14ac:dyDescent="0.25">
      <c r="A209" s="83"/>
      <c r="B209" s="92" t="s">
        <v>52</v>
      </c>
      <c r="C209" s="92"/>
      <c r="D209" s="92"/>
      <c r="E209" s="92"/>
      <c r="F209" s="86">
        <v>0</v>
      </c>
      <c r="G209" s="86"/>
      <c r="H209" s="86"/>
      <c r="I209" s="86"/>
      <c r="J209" s="86"/>
      <c r="K209" s="86"/>
      <c r="L209" s="86"/>
      <c r="M209" s="86"/>
      <c r="N209" s="86">
        <v>0</v>
      </c>
      <c r="O209" s="86">
        <v>0</v>
      </c>
      <c r="P209" s="86"/>
      <c r="Q209" s="86">
        <v>0</v>
      </c>
      <c r="R209" s="86">
        <v>0</v>
      </c>
      <c r="S209" s="86">
        <v>0</v>
      </c>
      <c r="T209" s="86">
        <v>0</v>
      </c>
      <c r="U209" s="86">
        <v>0</v>
      </c>
      <c r="V209" s="86">
        <v>0</v>
      </c>
      <c r="W209" s="86">
        <v>0</v>
      </c>
      <c r="X209" s="86"/>
      <c r="Y209" s="86"/>
      <c r="Z209" s="86">
        <v>0</v>
      </c>
    </row>
    <row r="210" spans="1:26" x14ac:dyDescent="0.25">
      <c r="A210" s="83"/>
      <c r="B210" s="92" t="s">
        <v>41</v>
      </c>
      <c r="C210" s="92"/>
      <c r="D210" s="92"/>
      <c r="E210" s="92"/>
      <c r="F210" s="86">
        <v>0</v>
      </c>
      <c r="G210" s="86"/>
      <c r="H210" s="86"/>
      <c r="I210" s="86"/>
      <c r="J210" s="86"/>
      <c r="K210" s="86"/>
      <c r="L210" s="86"/>
      <c r="M210" s="86"/>
      <c r="N210" s="86">
        <v>0</v>
      </c>
      <c r="O210" s="86">
        <v>0</v>
      </c>
      <c r="P210" s="86"/>
      <c r="Q210" s="86">
        <v>0</v>
      </c>
      <c r="R210" s="86">
        <v>0</v>
      </c>
      <c r="S210" s="86">
        <v>0</v>
      </c>
      <c r="T210" s="86">
        <v>0</v>
      </c>
      <c r="U210" s="86">
        <v>0</v>
      </c>
      <c r="V210" s="86">
        <v>0</v>
      </c>
      <c r="W210" s="86">
        <v>0</v>
      </c>
      <c r="X210" s="86"/>
      <c r="Y210" s="86"/>
      <c r="Z210" s="86">
        <v>0</v>
      </c>
    </row>
    <row r="211" spans="1:26" x14ac:dyDescent="0.25">
      <c r="A211" s="83"/>
      <c r="B211" s="92" t="s">
        <v>53</v>
      </c>
      <c r="C211" s="92"/>
      <c r="D211" s="92"/>
      <c r="E211" s="92"/>
      <c r="F211" s="86">
        <v>0</v>
      </c>
      <c r="G211" s="86"/>
      <c r="H211" s="86"/>
      <c r="I211" s="86"/>
      <c r="J211" s="86"/>
      <c r="K211" s="86"/>
      <c r="L211" s="86"/>
      <c r="M211" s="86"/>
      <c r="N211" s="86">
        <v>0</v>
      </c>
      <c r="O211" s="86">
        <v>0</v>
      </c>
      <c r="P211" s="86"/>
      <c r="Q211" s="86">
        <v>0</v>
      </c>
      <c r="R211" s="86">
        <v>0</v>
      </c>
      <c r="S211" s="86">
        <v>0</v>
      </c>
      <c r="T211" s="86">
        <v>0</v>
      </c>
      <c r="U211" s="86">
        <v>0</v>
      </c>
      <c r="V211" s="86">
        <v>0</v>
      </c>
      <c r="W211" s="86">
        <v>0</v>
      </c>
      <c r="X211" s="86"/>
      <c r="Y211" s="86"/>
      <c r="Z211" s="86">
        <v>0</v>
      </c>
    </row>
    <row r="212" spans="1:26" x14ac:dyDescent="0.25">
      <c r="A212" s="83"/>
      <c r="B212" s="92" t="s">
        <v>54</v>
      </c>
      <c r="C212" s="92"/>
      <c r="D212" s="92"/>
      <c r="E212" s="92"/>
      <c r="F212" s="86">
        <v>0</v>
      </c>
      <c r="G212" s="86"/>
      <c r="H212" s="86"/>
      <c r="I212" s="86"/>
      <c r="J212" s="86"/>
      <c r="K212" s="86"/>
      <c r="L212" s="86"/>
      <c r="M212" s="86"/>
      <c r="N212" s="86">
        <v>0</v>
      </c>
      <c r="O212" s="86">
        <v>0</v>
      </c>
      <c r="P212" s="86"/>
      <c r="Q212" s="86">
        <v>0</v>
      </c>
      <c r="R212" s="86">
        <v>0</v>
      </c>
      <c r="S212" s="86">
        <v>0</v>
      </c>
      <c r="T212" s="86">
        <v>0</v>
      </c>
      <c r="U212" s="86">
        <v>0</v>
      </c>
      <c r="V212" s="86">
        <v>0</v>
      </c>
      <c r="W212" s="86">
        <v>0</v>
      </c>
      <c r="X212" s="86"/>
      <c r="Y212" s="86"/>
      <c r="Z212" s="86">
        <v>0</v>
      </c>
    </row>
    <row r="213" spans="1:26" x14ac:dyDescent="0.25">
      <c r="A213" s="83"/>
      <c r="B213" s="92" t="s">
        <v>45</v>
      </c>
      <c r="C213" s="92"/>
      <c r="D213" s="92"/>
      <c r="E213" s="92"/>
      <c r="F213" s="86">
        <v>0</v>
      </c>
      <c r="G213" s="86"/>
      <c r="H213" s="86"/>
      <c r="I213" s="86"/>
      <c r="J213" s="86"/>
      <c r="K213" s="86"/>
      <c r="L213" s="86"/>
      <c r="M213" s="86"/>
      <c r="N213" s="86">
        <v>0</v>
      </c>
      <c r="O213" s="86">
        <v>0</v>
      </c>
      <c r="P213" s="86"/>
      <c r="Q213" s="86">
        <v>0</v>
      </c>
      <c r="R213" s="86">
        <v>0</v>
      </c>
      <c r="S213" s="86">
        <v>0</v>
      </c>
      <c r="T213" s="86">
        <v>0</v>
      </c>
      <c r="U213" s="86">
        <v>0</v>
      </c>
      <c r="V213" s="86">
        <v>0</v>
      </c>
      <c r="W213" s="86">
        <v>0</v>
      </c>
      <c r="X213" s="86"/>
      <c r="Y213" s="86"/>
      <c r="Z213" s="86">
        <v>0</v>
      </c>
    </row>
    <row r="214" spans="1:26" x14ac:dyDescent="0.25">
      <c r="A214" s="102" t="s">
        <v>55</v>
      </c>
      <c r="B214" s="103" t="s">
        <v>56</v>
      </c>
      <c r="C214" s="92"/>
      <c r="D214" s="92"/>
      <c r="E214" s="92"/>
      <c r="F214" s="82">
        <v>0</v>
      </c>
      <c r="G214" s="82"/>
      <c r="H214" s="82"/>
      <c r="I214" s="82"/>
      <c r="J214" s="82"/>
      <c r="K214" s="82"/>
      <c r="L214" s="82"/>
      <c r="M214" s="82"/>
      <c r="N214" s="82">
        <v>0</v>
      </c>
      <c r="O214" s="82">
        <v>0</v>
      </c>
      <c r="P214" s="82"/>
      <c r="Q214" s="82">
        <v>0</v>
      </c>
      <c r="R214" s="82">
        <v>0</v>
      </c>
      <c r="S214" s="82">
        <v>0</v>
      </c>
      <c r="T214" s="82">
        <v>0</v>
      </c>
      <c r="U214" s="82">
        <v>0</v>
      </c>
      <c r="V214" s="82">
        <v>0</v>
      </c>
      <c r="W214" s="82">
        <v>0</v>
      </c>
      <c r="X214" s="82"/>
      <c r="Y214" s="82"/>
      <c r="Z214" s="82">
        <v>0</v>
      </c>
    </row>
    <row r="215" spans="1:26" x14ac:dyDescent="0.25">
      <c r="A215" s="83"/>
      <c r="B215" s="92" t="s">
        <v>57</v>
      </c>
      <c r="C215" s="92"/>
      <c r="D215" s="92"/>
      <c r="E215" s="92"/>
      <c r="F215" s="86">
        <v>0</v>
      </c>
      <c r="G215" s="86"/>
      <c r="H215" s="86"/>
      <c r="I215" s="86"/>
      <c r="J215" s="86"/>
      <c r="K215" s="86"/>
      <c r="L215" s="86"/>
      <c r="M215" s="86"/>
      <c r="N215" s="86">
        <v>0</v>
      </c>
      <c r="O215" s="86">
        <v>0</v>
      </c>
      <c r="P215" s="86"/>
      <c r="Q215" s="86">
        <v>0</v>
      </c>
      <c r="R215" s="86">
        <v>0</v>
      </c>
      <c r="S215" s="86">
        <v>0</v>
      </c>
      <c r="T215" s="86">
        <v>0</v>
      </c>
      <c r="U215" s="86">
        <v>0</v>
      </c>
      <c r="V215" s="86">
        <v>0</v>
      </c>
      <c r="W215" s="86">
        <v>0</v>
      </c>
      <c r="X215" s="86"/>
      <c r="Y215" s="86"/>
      <c r="Z215" s="86">
        <v>0</v>
      </c>
    </row>
    <row r="216" spans="1:26" x14ac:dyDescent="0.25">
      <c r="A216" s="83"/>
      <c r="B216" s="92" t="s">
        <v>58</v>
      </c>
      <c r="C216" s="92"/>
      <c r="D216" s="92"/>
      <c r="E216" s="92"/>
      <c r="F216" s="86">
        <v>0</v>
      </c>
      <c r="G216" s="86"/>
      <c r="H216" s="86"/>
      <c r="I216" s="86"/>
      <c r="J216" s="86"/>
      <c r="K216" s="86"/>
      <c r="L216" s="86"/>
      <c r="M216" s="86"/>
      <c r="N216" s="86">
        <v>0</v>
      </c>
      <c r="O216" s="86">
        <v>0</v>
      </c>
      <c r="P216" s="86"/>
      <c r="Q216" s="86">
        <v>0</v>
      </c>
      <c r="R216" s="86">
        <v>0</v>
      </c>
      <c r="S216" s="86">
        <v>0</v>
      </c>
      <c r="T216" s="86">
        <v>0</v>
      </c>
      <c r="U216" s="86">
        <v>0</v>
      </c>
      <c r="V216" s="86">
        <v>0</v>
      </c>
      <c r="W216" s="86">
        <v>0</v>
      </c>
      <c r="X216" s="86"/>
      <c r="Y216" s="86"/>
      <c r="Z216" s="86">
        <v>0</v>
      </c>
    </row>
    <row r="217" spans="1:26" x14ac:dyDescent="0.25">
      <c r="A217" s="83"/>
      <c r="B217" s="92" t="s">
        <v>59</v>
      </c>
      <c r="C217" s="92"/>
      <c r="D217" s="92"/>
      <c r="E217" s="92"/>
      <c r="F217" s="86">
        <v>0</v>
      </c>
      <c r="G217" s="86"/>
      <c r="H217" s="86"/>
      <c r="I217" s="86"/>
      <c r="J217" s="86"/>
      <c r="K217" s="86"/>
      <c r="L217" s="86"/>
      <c r="M217" s="86"/>
      <c r="N217" s="86">
        <v>0</v>
      </c>
      <c r="O217" s="86">
        <v>0</v>
      </c>
      <c r="P217" s="86"/>
      <c r="Q217" s="86">
        <v>0</v>
      </c>
      <c r="R217" s="86">
        <v>0</v>
      </c>
      <c r="S217" s="86">
        <v>0</v>
      </c>
      <c r="T217" s="86">
        <v>0</v>
      </c>
      <c r="U217" s="86">
        <v>0</v>
      </c>
      <c r="V217" s="86">
        <v>0</v>
      </c>
      <c r="W217" s="86">
        <v>0</v>
      </c>
      <c r="X217" s="86"/>
      <c r="Y217" s="86"/>
      <c r="Z217" s="86">
        <v>0</v>
      </c>
    </row>
    <row r="218" spans="1:26" x14ac:dyDescent="0.25">
      <c r="A218" s="83"/>
      <c r="B218" s="92" t="s">
        <v>60</v>
      </c>
      <c r="C218" s="92"/>
      <c r="D218" s="92"/>
      <c r="E218" s="92"/>
      <c r="F218" s="86">
        <v>0</v>
      </c>
      <c r="G218" s="86"/>
      <c r="H218" s="86"/>
      <c r="I218" s="86"/>
      <c r="J218" s="86"/>
      <c r="K218" s="86"/>
      <c r="L218" s="86"/>
      <c r="M218" s="86"/>
      <c r="N218" s="86">
        <v>0</v>
      </c>
      <c r="O218" s="86">
        <v>0</v>
      </c>
      <c r="P218" s="86"/>
      <c r="Q218" s="86">
        <v>0</v>
      </c>
      <c r="R218" s="86">
        <v>0</v>
      </c>
      <c r="S218" s="86">
        <v>0</v>
      </c>
      <c r="T218" s="86">
        <v>0</v>
      </c>
      <c r="U218" s="86">
        <v>0</v>
      </c>
      <c r="V218" s="86">
        <v>0</v>
      </c>
      <c r="W218" s="86">
        <v>0</v>
      </c>
      <c r="X218" s="86"/>
      <c r="Y218" s="86"/>
      <c r="Z218" s="86">
        <v>0</v>
      </c>
    </row>
    <row r="219" spans="1:26" x14ac:dyDescent="0.25">
      <c r="A219" s="83"/>
      <c r="B219" s="92" t="s">
        <v>61</v>
      </c>
      <c r="C219" s="92"/>
      <c r="D219" s="92"/>
      <c r="E219" s="92"/>
      <c r="F219" s="86">
        <v>0</v>
      </c>
      <c r="G219" s="86"/>
      <c r="H219" s="86"/>
      <c r="I219" s="86"/>
      <c r="J219" s="86"/>
      <c r="K219" s="86"/>
      <c r="L219" s="86"/>
      <c r="M219" s="86"/>
      <c r="N219" s="86">
        <v>0</v>
      </c>
      <c r="O219" s="86">
        <v>0</v>
      </c>
      <c r="P219" s="86"/>
      <c r="Q219" s="86">
        <v>0</v>
      </c>
      <c r="R219" s="86">
        <v>0</v>
      </c>
      <c r="S219" s="86">
        <v>0</v>
      </c>
      <c r="T219" s="86">
        <v>0</v>
      </c>
      <c r="U219" s="86">
        <v>0</v>
      </c>
      <c r="V219" s="86">
        <v>0</v>
      </c>
      <c r="W219" s="86">
        <v>0</v>
      </c>
      <c r="X219" s="86"/>
      <c r="Y219" s="86"/>
      <c r="Z219" s="86">
        <v>0</v>
      </c>
    </row>
    <row r="220" spans="1:26" x14ac:dyDescent="0.25">
      <c r="A220" s="83"/>
      <c r="B220" s="92" t="s">
        <v>62</v>
      </c>
      <c r="C220" s="92"/>
      <c r="D220" s="92"/>
      <c r="E220" s="92"/>
      <c r="F220" s="86">
        <v>0</v>
      </c>
      <c r="G220" s="86"/>
      <c r="H220" s="86"/>
      <c r="I220" s="86"/>
      <c r="J220" s="86"/>
      <c r="K220" s="86"/>
      <c r="L220" s="86"/>
      <c r="M220" s="86"/>
      <c r="N220" s="86">
        <v>0</v>
      </c>
      <c r="O220" s="86">
        <v>0</v>
      </c>
      <c r="P220" s="86"/>
      <c r="Q220" s="86">
        <v>0</v>
      </c>
      <c r="R220" s="86">
        <v>0</v>
      </c>
      <c r="S220" s="86">
        <v>0</v>
      </c>
      <c r="T220" s="86">
        <v>0</v>
      </c>
      <c r="U220" s="86">
        <v>0</v>
      </c>
      <c r="V220" s="86">
        <v>0</v>
      </c>
      <c r="W220" s="86">
        <v>0</v>
      </c>
      <c r="X220" s="86"/>
      <c r="Y220" s="86"/>
      <c r="Z220" s="86">
        <v>0</v>
      </c>
    </row>
    <row r="221" spans="1:26" x14ac:dyDescent="0.25">
      <c r="A221" s="83"/>
      <c r="B221" s="92" t="s">
        <v>63</v>
      </c>
      <c r="C221" s="92"/>
      <c r="D221" s="92"/>
      <c r="E221" s="92"/>
      <c r="F221" s="86">
        <v>0</v>
      </c>
      <c r="G221" s="86"/>
      <c r="H221" s="86"/>
      <c r="I221" s="86"/>
      <c r="J221" s="86"/>
      <c r="K221" s="86"/>
      <c r="L221" s="86"/>
      <c r="M221" s="86"/>
      <c r="N221" s="86">
        <v>0</v>
      </c>
      <c r="O221" s="86">
        <v>0</v>
      </c>
      <c r="P221" s="86"/>
      <c r="Q221" s="86">
        <v>0</v>
      </c>
      <c r="R221" s="86">
        <v>0</v>
      </c>
      <c r="S221" s="86">
        <v>0</v>
      </c>
      <c r="T221" s="86">
        <v>0</v>
      </c>
      <c r="U221" s="86">
        <v>0</v>
      </c>
      <c r="V221" s="86">
        <v>0</v>
      </c>
      <c r="W221" s="86">
        <v>0</v>
      </c>
      <c r="X221" s="86"/>
      <c r="Y221" s="86"/>
      <c r="Z221" s="86">
        <v>0</v>
      </c>
    </row>
    <row r="222" spans="1:26" x14ac:dyDescent="0.25">
      <c r="A222" s="83"/>
      <c r="B222" s="92" t="s">
        <v>64</v>
      </c>
      <c r="C222" s="92"/>
      <c r="D222" s="92"/>
      <c r="E222" s="92"/>
      <c r="F222" s="86">
        <v>0</v>
      </c>
      <c r="G222" s="86"/>
      <c r="H222" s="86"/>
      <c r="I222" s="86"/>
      <c r="J222" s="86"/>
      <c r="K222" s="86"/>
      <c r="L222" s="86"/>
      <c r="M222" s="86"/>
      <c r="N222" s="86">
        <v>0</v>
      </c>
      <c r="O222" s="86">
        <v>0</v>
      </c>
      <c r="P222" s="86"/>
      <c r="Q222" s="86">
        <v>0</v>
      </c>
      <c r="R222" s="86">
        <v>0</v>
      </c>
      <c r="S222" s="86">
        <v>0</v>
      </c>
      <c r="T222" s="86">
        <v>0</v>
      </c>
      <c r="U222" s="86">
        <v>0</v>
      </c>
      <c r="V222" s="86">
        <v>0</v>
      </c>
      <c r="W222" s="86">
        <v>0</v>
      </c>
      <c r="X222" s="86"/>
      <c r="Y222" s="86"/>
      <c r="Z222" s="86">
        <v>0</v>
      </c>
    </row>
    <row r="223" spans="1:26" x14ac:dyDescent="0.25">
      <c r="A223" s="83"/>
      <c r="B223" s="92" t="s">
        <v>65</v>
      </c>
      <c r="C223" s="92"/>
      <c r="D223" s="92"/>
      <c r="E223" s="92"/>
      <c r="F223" s="86">
        <v>0</v>
      </c>
      <c r="G223" s="86"/>
      <c r="H223" s="86"/>
      <c r="I223" s="86"/>
      <c r="J223" s="86"/>
      <c r="K223" s="86"/>
      <c r="L223" s="86"/>
      <c r="M223" s="86"/>
      <c r="N223" s="86">
        <v>0</v>
      </c>
      <c r="O223" s="86">
        <v>0</v>
      </c>
      <c r="P223" s="86"/>
      <c r="Q223" s="86">
        <v>0</v>
      </c>
      <c r="R223" s="86">
        <v>0</v>
      </c>
      <c r="S223" s="86">
        <v>0</v>
      </c>
      <c r="T223" s="86">
        <v>0</v>
      </c>
      <c r="U223" s="86">
        <v>0</v>
      </c>
      <c r="V223" s="86">
        <v>0</v>
      </c>
      <c r="W223" s="86">
        <v>0</v>
      </c>
      <c r="X223" s="86"/>
      <c r="Y223" s="86"/>
      <c r="Z223" s="86">
        <v>0</v>
      </c>
    </row>
    <row r="224" spans="1:26" x14ac:dyDescent="0.25">
      <c r="A224" s="83"/>
      <c r="B224" s="92" t="s">
        <v>66</v>
      </c>
      <c r="C224" s="92"/>
      <c r="D224" s="92"/>
      <c r="E224" s="92"/>
      <c r="F224" s="86">
        <v>0</v>
      </c>
      <c r="G224" s="86"/>
      <c r="H224" s="86"/>
      <c r="I224" s="86"/>
      <c r="J224" s="86"/>
      <c r="K224" s="86"/>
      <c r="L224" s="86"/>
      <c r="M224" s="86"/>
      <c r="N224" s="86">
        <v>0</v>
      </c>
      <c r="O224" s="86">
        <v>0</v>
      </c>
      <c r="P224" s="86"/>
      <c r="Q224" s="86">
        <v>0</v>
      </c>
      <c r="R224" s="86">
        <v>0</v>
      </c>
      <c r="S224" s="86">
        <v>0</v>
      </c>
      <c r="T224" s="86">
        <v>0</v>
      </c>
      <c r="U224" s="86">
        <v>0</v>
      </c>
      <c r="V224" s="86">
        <v>0</v>
      </c>
      <c r="W224" s="86">
        <v>0</v>
      </c>
      <c r="X224" s="86"/>
      <c r="Y224" s="86"/>
      <c r="Z224" s="86">
        <v>0</v>
      </c>
    </row>
    <row r="225" spans="1:26" x14ac:dyDescent="0.25">
      <c r="A225" s="83"/>
      <c r="B225" s="92" t="s">
        <v>67</v>
      </c>
      <c r="C225" s="92"/>
      <c r="D225" s="92"/>
      <c r="E225" s="92"/>
      <c r="F225" s="86">
        <v>0</v>
      </c>
      <c r="G225" s="86"/>
      <c r="H225" s="86"/>
      <c r="I225" s="86"/>
      <c r="J225" s="86"/>
      <c r="K225" s="86"/>
      <c r="L225" s="86"/>
      <c r="M225" s="86"/>
      <c r="N225" s="86">
        <v>0</v>
      </c>
      <c r="O225" s="86">
        <v>0</v>
      </c>
      <c r="P225" s="86"/>
      <c r="Q225" s="86">
        <v>0</v>
      </c>
      <c r="R225" s="86">
        <v>0</v>
      </c>
      <c r="S225" s="86">
        <v>0</v>
      </c>
      <c r="T225" s="86">
        <v>0</v>
      </c>
      <c r="U225" s="86">
        <v>0</v>
      </c>
      <c r="V225" s="86">
        <v>0</v>
      </c>
      <c r="W225" s="86">
        <v>0</v>
      </c>
      <c r="X225" s="86"/>
      <c r="Y225" s="86"/>
      <c r="Z225" s="86">
        <v>0</v>
      </c>
    </row>
    <row r="226" spans="1:26" x14ac:dyDescent="0.25">
      <c r="A226" s="102" t="s">
        <v>68</v>
      </c>
      <c r="B226" s="103" t="s">
        <v>69</v>
      </c>
      <c r="C226" s="92"/>
      <c r="D226" s="92"/>
      <c r="E226" s="92"/>
      <c r="F226" s="82">
        <v>0</v>
      </c>
      <c r="G226" s="82"/>
      <c r="H226" s="82"/>
      <c r="I226" s="82"/>
      <c r="J226" s="82"/>
      <c r="K226" s="82"/>
      <c r="L226" s="82"/>
      <c r="M226" s="82"/>
      <c r="N226" s="82">
        <v>0</v>
      </c>
      <c r="O226" s="82">
        <v>0</v>
      </c>
      <c r="P226" s="82"/>
      <c r="Q226" s="82">
        <v>0</v>
      </c>
      <c r="R226" s="82">
        <v>0</v>
      </c>
      <c r="S226" s="82">
        <f>+S227</f>
        <v>339205.08</v>
      </c>
      <c r="T226" s="82">
        <v>0</v>
      </c>
      <c r="U226" s="82">
        <v>0</v>
      </c>
      <c r="V226" s="82">
        <v>0</v>
      </c>
      <c r="W226" s="82">
        <v>0</v>
      </c>
      <c r="X226" s="82"/>
      <c r="Y226" s="82"/>
      <c r="Z226" s="82">
        <f>+Z227</f>
        <v>339205.08</v>
      </c>
    </row>
    <row r="227" spans="1:26" x14ac:dyDescent="0.25">
      <c r="A227" s="102"/>
      <c r="B227" s="92" t="s">
        <v>70</v>
      </c>
      <c r="C227" s="92"/>
      <c r="D227" s="92"/>
      <c r="E227" s="92"/>
      <c r="F227" s="86">
        <v>0</v>
      </c>
      <c r="G227" s="86"/>
      <c r="H227" s="86"/>
      <c r="I227" s="86"/>
      <c r="J227" s="86"/>
      <c r="K227" s="86"/>
      <c r="L227" s="86"/>
      <c r="M227" s="86"/>
      <c r="N227" s="86">
        <v>0</v>
      </c>
      <c r="O227" s="86">
        <v>0</v>
      </c>
      <c r="P227" s="86"/>
      <c r="Q227" s="86">
        <v>0</v>
      </c>
      <c r="R227" s="86">
        <v>0</v>
      </c>
      <c r="S227" s="86">
        <v>339205.08</v>
      </c>
      <c r="T227" s="86">
        <v>0</v>
      </c>
      <c r="U227" s="86">
        <v>0</v>
      </c>
      <c r="V227" s="86">
        <v>0</v>
      </c>
      <c r="W227" s="86">
        <v>0</v>
      </c>
      <c r="X227" s="86"/>
      <c r="Y227" s="86"/>
      <c r="Z227" s="86">
        <f>SUM(F227:T227)</f>
        <v>339205.08</v>
      </c>
    </row>
    <row r="228" spans="1:26" x14ac:dyDescent="0.25">
      <c r="A228" s="102"/>
      <c r="B228" s="92" t="s">
        <v>71</v>
      </c>
      <c r="C228" s="92"/>
      <c r="D228" s="92"/>
      <c r="E228" s="92"/>
      <c r="F228" s="86">
        <v>0</v>
      </c>
      <c r="G228" s="86"/>
      <c r="H228" s="86"/>
      <c r="I228" s="86"/>
      <c r="J228" s="86"/>
      <c r="K228" s="86"/>
      <c r="L228" s="86"/>
      <c r="M228" s="86"/>
      <c r="N228" s="86">
        <v>0</v>
      </c>
      <c r="O228" s="86">
        <v>0</v>
      </c>
      <c r="P228" s="86"/>
      <c r="Q228" s="86">
        <v>0</v>
      </c>
      <c r="R228" s="86">
        <v>0</v>
      </c>
      <c r="S228" s="86">
        <v>0</v>
      </c>
      <c r="T228" s="86">
        <v>0</v>
      </c>
      <c r="U228" s="86">
        <v>0</v>
      </c>
      <c r="V228" s="86">
        <v>0</v>
      </c>
      <c r="W228" s="86">
        <v>0</v>
      </c>
      <c r="X228" s="86"/>
      <c r="Y228" s="86"/>
      <c r="Z228" s="86">
        <v>0</v>
      </c>
    </row>
    <row r="229" spans="1:26" x14ac:dyDescent="0.25">
      <c r="A229" s="102"/>
      <c r="B229" s="92" t="s">
        <v>72</v>
      </c>
      <c r="C229" s="92"/>
      <c r="D229" s="92"/>
      <c r="E229" s="92"/>
      <c r="F229" s="86">
        <v>0</v>
      </c>
      <c r="G229" s="86"/>
      <c r="H229" s="86"/>
      <c r="I229" s="86"/>
      <c r="J229" s="86"/>
      <c r="K229" s="86"/>
      <c r="L229" s="86"/>
      <c r="M229" s="86"/>
      <c r="N229" s="86">
        <v>0</v>
      </c>
      <c r="O229" s="86">
        <v>0</v>
      </c>
      <c r="P229" s="86"/>
      <c r="Q229" s="86">
        <v>0</v>
      </c>
      <c r="R229" s="86">
        <v>0</v>
      </c>
      <c r="S229" s="86">
        <v>0</v>
      </c>
      <c r="T229" s="86">
        <v>0</v>
      </c>
      <c r="U229" s="86">
        <v>0</v>
      </c>
      <c r="V229" s="86">
        <v>0</v>
      </c>
      <c r="W229" s="86">
        <v>0</v>
      </c>
      <c r="X229" s="86"/>
      <c r="Y229" s="86"/>
      <c r="Z229" s="86">
        <v>0</v>
      </c>
    </row>
    <row r="230" spans="1:26" x14ac:dyDescent="0.25">
      <c r="A230" s="102"/>
      <c r="B230" s="92" t="s">
        <v>73</v>
      </c>
      <c r="C230" s="92"/>
      <c r="D230" s="92"/>
      <c r="E230" s="92"/>
      <c r="F230" s="86">
        <v>0</v>
      </c>
      <c r="G230" s="86"/>
      <c r="H230" s="86"/>
      <c r="I230" s="86"/>
      <c r="J230" s="86"/>
      <c r="K230" s="86"/>
      <c r="L230" s="86"/>
      <c r="M230" s="86"/>
      <c r="N230" s="86">
        <v>0</v>
      </c>
      <c r="O230" s="86">
        <v>0</v>
      </c>
      <c r="P230" s="86"/>
      <c r="Q230" s="86">
        <v>0</v>
      </c>
      <c r="R230" s="86">
        <v>0</v>
      </c>
      <c r="S230" s="86">
        <v>0</v>
      </c>
      <c r="T230" s="86">
        <v>0</v>
      </c>
      <c r="U230" s="86">
        <v>0</v>
      </c>
      <c r="V230" s="86">
        <v>0</v>
      </c>
      <c r="W230" s="86">
        <v>0</v>
      </c>
      <c r="X230" s="86"/>
      <c r="Y230" s="86"/>
      <c r="Z230" s="86">
        <v>0</v>
      </c>
    </row>
    <row r="231" spans="1:26" x14ac:dyDescent="0.25">
      <c r="A231" s="102"/>
      <c r="B231" s="92" t="s">
        <v>74</v>
      </c>
      <c r="C231" s="92"/>
      <c r="D231" s="92"/>
      <c r="E231" s="92"/>
      <c r="F231" s="86">
        <v>0</v>
      </c>
      <c r="G231" s="86"/>
      <c r="H231" s="86"/>
      <c r="I231" s="86"/>
      <c r="J231" s="86"/>
      <c r="K231" s="86"/>
      <c r="L231" s="86"/>
      <c r="M231" s="86"/>
      <c r="N231" s="86">
        <v>0</v>
      </c>
      <c r="O231" s="86">
        <v>0</v>
      </c>
      <c r="P231" s="86"/>
      <c r="Q231" s="86">
        <v>0</v>
      </c>
      <c r="R231" s="86">
        <v>0</v>
      </c>
      <c r="S231" s="86">
        <v>0</v>
      </c>
      <c r="T231" s="86">
        <v>0</v>
      </c>
      <c r="U231" s="86">
        <v>0</v>
      </c>
      <c r="V231" s="86">
        <v>0</v>
      </c>
      <c r="W231" s="86">
        <v>0</v>
      </c>
      <c r="X231" s="86"/>
      <c r="Y231" s="86"/>
      <c r="Z231" s="86">
        <v>0</v>
      </c>
    </row>
    <row r="232" spans="1:26" x14ac:dyDescent="0.25">
      <c r="A232" s="102" t="s">
        <v>75</v>
      </c>
      <c r="B232" s="103" t="s">
        <v>76</v>
      </c>
      <c r="C232" s="92"/>
      <c r="D232" s="92"/>
      <c r="E232" s="92"/>
      <c r="F232" s="82">
        <v>0</v>
      </c>
      <c r="G232" s="82"/>
      <c r="H232" s="82"/>
      <c r="I232" s="82"/>
      <c r="J232" s="82"/>
      <c r="K232" s="82"/>
      <c r="L232" s="82"/>
      <c r="M232" s="82"/>
      <c r="N232" s="82">
        <v>0</v>
      </c>
      <c r="O232" s="82">
        <v>0</v>
      </c>
      <c r="P232" s="82"/>
      <c r="Q232" s="82">
        <v>0</v>
      </c>
      <c r="R232" s="82">
        <v>0</v>
      </c>
      <c r="S232" s="82">
        <v>0</v>
      </c>
      <c r="T232" s="82">
        <v>0</v>
      </c>
      <c r="U232" s="82">
        <v>0</v>
      </c>
      <c r="V232" s="82">
        <v>0</v>
      </c>
      <c r="W232" s="82">
        <v>0</v>
      </c>
      <c r="X232" s="82"/>
      <c r="Y232" s="82"/>
      <c r="Z232" s="82">
        <v>0</v>
      </c>
    </row>
    <row r="233" spans="1:26" x14ac:dyDescent="0.25">
      <c r="A233" s="102"/>
      <c r="B233" s="103" t="s">
        <v>77</v>
      </c>
      <c r="C233" s="92"/>
      <c r="D233" s="92"/>
      <c r="E233" s="92"/>
      <c r="F233" s="86">
        <v>0</v>
      </c>
      <c r="G233" s="86"/>
      <c r="H233" s="86"/>
      <c r="I233" s="86"/>
      <c r="J233" s="86"/>
      <c r="K233" s="86"/>
      <c r="L233" s="86"/>
      <c r="M233" s="86"/>
      <c r="N233" s="86">
        <v>0</v>
      </c>
      <c r="O233" s="86">
        <v>0</v>
      </c>
      <c r="P233" s="86"/>
      <c r="Q233" s="86">
        <v>0</v>
      </c>
      <c r="R233" s="86">
        <v>0</v>
      </c>
      <c r="S233" s="86">
        <v>0</v>
      </c>
      <c r="T233" s="86">
        <v>0</v>
      </c>
      <c r="U233" s="86">
        <v>0</v>
      </c>
      <c r="V233" s="86">
        <v>0</v>
      </c>
      <c r="W233" s="86">
        <v>0</v>
      </c>
      <c r="X233" s="86"/>
      <c r="Y233" s="86"/>
      <c r="Z233" s="86">
        <v>0</v>
      </c>
    </row>
    <row r="234" spans="1:26" x14ac:dyDescent="0.25">
      <c r="A234" s="102"/>
      <c r="B234" s="92" t="s">
        <v>78</v>
      </c>
      <c r="C234" s="92"/>
      <c r="D234" s="92"/>
      <c r="E234" s="92"/>
      <c r="F234" s="86">
        <v>0</v>
      </c>
      <c r="G234" s="86"/>
      <c r="H234" s="86"/>
      <c r="I234" s="86"/>
      <c r="J234" s="86"/>
      <c r="K234" s="86"/>
      <c r="L234" s="86"/>
      <c r="M234" s="86"/>
      <c r="N234" s="86">
        <v>0</v>
      </c>
      <c r="O234" s="86">
        <v>0</v>
      </c>
      <c r="P234" s="86"/>
      <c r="Q234" s="86">
        <v>0</v>
      </c>
      <c r="R234" s="86">
        <v>0</v>
      </c>
      <c r="S234" s="86">
        <v>0</v>
      </c>
      <c r="T234" s="86">
        <v>0</v>
      </c>
      <c r="U234" s="86">
        <v>0</v>
      </c>
      <c r="V234" s="86">
        <v>0</v>
      </c>
      <c r="W234" s="86">
        <v>0</v>
      </c>
      <c r="X234" s="86"/>
      <c r="Y234" s="86"/>
      <c r="Z234" s="86">
        <v>0</v>
      </c>
    </row>
    <row r="235" spans="1:26" x14ac:dyDescent="0.25">
      <c r="A235" s="102"/>
      <c r="B235" s="92" t="s">
        <v>79</v>
      </c>
      <c r="C235" s="92"/>
      <c r="D235" s="92"/>
      <c r="E235" s="92"/>
      <c r="F235" s="86">
        <v>0</v>
      </c>
      <c r="G235" s="86"/>
      <c r="H235" s="86"/>
      <c r="I235" s="86"/>
      <c r="J235" s="86"/>
      <c r="K235" s="86"/>
      <c r="L235" s="86"/>
      <c r="M235" s="86"/>
      <c r="N235" s="86">
        <v>0</v>
      </c>
      <c r="O235" s="86">
        <v>0</v>
      </c>
      <c r="P235" s="86"/>
      <c r="Q235" s="86">
        <v>0</v>
      </c>
      <c r="R235" s="86">
        <v>0</v>
      </c>
      <c r="S235" s="86">
        <v>0</v>
      </c>
      <c r="T235" s="86">
        <v>0</v>
      </c>
      <c r="U235" s="86">
        <v>0</v>
      </c>
      <c r="V235" s="86">
        <v>0</v>
      </c>
      <c r="W235" s="86">
        <v>0</v>
      </c>
      <c r="X235" s="86"/>
      <c r="Y235" s="86"/>
      <c r="Z235" s="86">
        <v>0</v>
      </c>
    </row>
    <row r="236" spans="1:26" x14ac:dyDescent="0.25">
      <c r="A236" s="102"/>
      <c r="B236" s="92" t="s">
        <v>80</v>
      </c>
      <c r="C236" s="92"/>
      <c r="D236" s="92"/>
      <c r="E236" s="92"/>
      <c r="F236" s="86">
        <v>0</v>
      </c>
      <c r="G236" s="86"/>
      <c r="H236" s="86"/>
      <c r="I236" s="86"/>
      <c r="J236" s="86"/>
      <c r="K236" s="86"/>
      <c r="L236" s="86"/>
      <c r="M236" s="86"/>
      <c r="N236" s="86">
        <v>0</v>
      </c>
      <c r="O236" s="86">
        <v>0</v>
      </c>
      <c r="P236" s="86"/>
      <c r="Q236" s="86">
        <v>0</v>
      </c>
      <c r="R236" s="86">
        <v>0</v>
      </c>
      <c r="S236" s="86">
        <v>0</v>
      </c>
      <c r="T236" s="86">
        <v>0</v>
      </c>
      <c r="U236" s="86">
        <v>0</v>
      </c>
      <c r="V236" s="86">
        <v>0</v>
      </c>
      <c r="W236" s="86">
        <v>0</v>
      </c>
      <c r="X236" s="86"/>
      <c r="Y236" s="86"/>
      <c r="Z236" s="86">
        <v>0</v>
      </c>
    </row>
    <row r="237" spans="1:26" x14ac:dyDescent="0.25">
      <c r="A237" s="102" t="s">
        <v>81</v>
      </c>
      <c r="B237" s="103" t="s">
        <v>82</v>
      </c>
      <c r="C237" s="92"/>
      <c r="D237" s="92"/>
      <c r="E237" s="92"/>
      <c r="F237" s="82">
        <v>0</v>
      </c>
      <c r="G237" s="82"/>
      <c r="H237" s="82"/>
      <c r="I237" s="82"/>
      <c r="J237" s="82"/>
      <c r="K237" s="82"/>
      <c r="L237" s="82"/>
      <c r="M237" s="82"/>
      <c r="N237" s="82">
        <v>0</v>
      </c>
      <c r="O237" s="86">
        <v>0</v>
      </c>
      <c r="P237" s="86"/>
      <c r="Q237" s="86">
        <v>0</v>
      </c>
      <c r="R237" s="86">
        <v>0</v>
      </c>
      <c r="S237" s="86">
        <v>0</v>
      </c>
      <c r="T237" s="86">
        <v>0</v>
      </c>
      <c r="U237" s="86">
        <v>0</v>
      </c>
      <c r="V237" s="86">
        <v>0</v>
      </c>
      <c r="W237" s="86">
        <v>0</v>
      </c>
      <c r="X237" s="86"/>
      <c r="Y237" s="86"/>
      <c r="Z237" s="82">
        <v>0</v>
      </c>
    </row>
    <row r="238" spans="1:26" x14ac:dyDescent="0.25">
      <c r="A238" s="102"/>
      <c r="B238" s="92" t="s">
        <v>83</v>
      </c>
      <c r="C238" s="92"/>
      <c r="D238" s="92"/>
      <c r="E238" s="92"/>
      <c r="F238" s="86">
        <v>0</v>
      </c>
      <c r="G238" s="86"/>
      <c r="H238" s="86"/>
      <c r="I238" s="86"/>
      <c r="J238" s="86"/>
      <c r="K238" s="86"/>
      <c r="L238" s="86"/>
      <c r="M238" s="86"/>
      <c r="N238" s="86">
        <v>0</v>
      </c>
      <c r="O238" s="86">
        <v>0</v>
      </c>
      <c r="P238" s="86"/>
      <c r="Q238" s="86">
        <v>0</v>
      </c>
      <c r="R238" s="86">
        <v>0</v>
      </c>
      <c r="S238" s="86">
        <v>0</v>
      </c>
      <c r="T238" s="86">
        <v>0</v>
      </c>
      <c r="U238" s="86">
        <v>0</v>
      </c>
      <c r="V238" s="86">
        <v>0</v>
      </c>
      <c r="W238" s="86">
        <v>0</v>
      </c>
      <c r="X238" s="86"/>
      <c r="Y238" s="86"/>
      <c r="Z238" s="86">
        <v>0</v>
      </c>
    </row>
    <row r="239" spans="1:26" x14ac:dyDescent="0.25">
      <c r="A239" s="102"/>
      <c r="B239" s="92" t="s">
        <v>84</v>
      </c>
      <c r="C239" s="92"/>
      <c r="D239" s="92"/>
      <c r="E239" s="92"/>
      <c r="F239" s="86">
        <v>0</v>
      </c>
      <c r="G239" s="86"/>
      <c r="H239" s="86"/>
      <c r="I239" s="86"/>
      <c r="J239" s="86"/>
      <c r="K239" s="86"/>
      <c r="L239" s="86"/>
      <c r="M239" s="86"/>
      <c r="N239" s="86">
        <v>0</v>
      </c>
      <c r="O239" s="86">
        <v>0</v>
      </c>
      <c r="P239" s="86"/>
      <c r="Q239" s="86">
        <v>0</v>
      </c>
      <c r="R239" s="86">
        <v>0</v>
      </c>
      <c r="S239" s="86">
        <v>0</v>
      </c>
      <c r="T239" s="86">
        <v>0</v>
      </c>
      <c r="U239" s="86">
        <v>0</v>
      </c>
      <c r="V239" s="86">
        <v>0</v>
      </c>
      <c r="W239" s="86">
        <v>0</v>
      </c>
      <c r="X239" s="86"/>
      <c r="Y239" s="86"/>
      <c r="Z239" s="86">
        <v>0</v>
      </c>
    </row>
    <row r="240" spans="1:26" x14ac:dyDescent="0.25">
      <c r="A240" s="102"/>
      <c r="B240" s="92" t="s">
        <v>85</v>
      </c>
      <c r="C240" s="92"/>
      <c r="D240" s="92"/>
      <c r="E240" s="92"/>
      <c r="F240" s="86">
        <v>0</v>
      </c>
      <c r="G240" s="86"/>
      <c r="H240" s="86"/>
      <c r="I240" s="86"/>
      <c r="J240" s="86"/>
      <c r="K240" s="86"/>
      <c r="L240" s="86"/>
      <c r="M240" s="86"/>
      <c r="N240" s="86">
        <v>0</v>
      </c>
      <c r="O240" s="86">
        <v>0</v>
      </c>
      <c r="P240" s="86"/>
      <c r="Q240" s="86">
        <v>0</v>
      </c>
      <c r="R240" s="86">
        <v>0</v>
      </c>
      <c r="S240" s="86">
        <v>0</v>
      </c>
      <c r="T240" s="86">
        <v>0</v>
      </c>
      <c r="U240" s="86">
        <v>0</v>
      </c>
      <c r="V240" s="86">
        <v>0</v>
      </c>
      <c r="W240" s="86">
        <v>0</v>
      </c>
      <c r="X240" s="86"/>
      <c r="Y240" s="86"/>
      <c r="Z240" s="86">
        <v>0</v>
      </c>
    </row>
    <row r="241" spans="1:26" x14ac:dyDescent="0.25">
      <c r="A241" s="102"/>
      <c r="B241" s="92" t="s">
        <v>86</v>
      </c>
      <c r="C241" s="92"/>
      <c r="D241" s="92"/>
      <c r="E241" s="92"/>
      <c r="F241" s="86">
        <v>0</v>
      </c>
      <c r="G241" s="86"/>
      <c r="H241" s="86"/>
      <c r="I241" s="86"/>
      <c r="J241" s="86"/>
      <c r="K241" s="86"/>
      <c r="L241" s="86"/>
      <c r="M241" s="86"/>
      <c r="N241" s="86">
        <v>0</v>
      </c>
      <c r="O241" s="86">
        <v>0</v>
      </c>
      <c r="P241" s="86"/>
      <c r="Q241" s="86">
        <v>0</v>
      </c>
      <c r="R241" s="86">
        <v>0</v>
      </c>
      <c r="S241" s="86">
        <v>0</v>
      </c>
      <c r="T241" s="86">
        <v>0</v>
      </c>
      <c r="U241" s="86">
        <v>0</v>
      </c>
      <c r="V241" s="86">
        <v>0</v>
      </c>
      <c r="W241" s="86">
        <v>0</v>
      </c>
      <c r="X241" s="86"/>
      <c r="Y241" s="86"/>
      <c r="Z241" s="86">
        <v>0</v>
      </c>
    </row>
    <row r="242" spans="1:26" x14ac:dyDescent="0.25">
      <c r="A242" s="83"/>
      <c r="B242" s="92" t="s">
        <v>87</v>
      </c>
      <c r="C242" s="92"/>
      <c r="D242" s="92"/>
      <c r="E242" s="92"/>
      <c r="F242" s="86">
        <v>0</v>
      </c>
      <c r="G242" s="86"/>
      <c r="H242" s="86"/>
      <c r="I242" s="86"/>
      <c r="J242" s="86"/>
      <c r="K242" s="86"/>
      <c r="L242" s="86"/>
      <c r="M242" s="86"/>
      <c r="N242" s="86">
        <v>0</v>
      </c>
      <c r="O242" s="86">
        <v>0</v>
      </c>
      <c r="P242" s="86"/>
      <c r="Q242" s="86">
        <v>0</v>
      </c>
      <c r="R242" s="86">
        <v>0</v>
      </c>
      <c r="S242" s="86">
        <v>0</v>
      </c>
      <c r="T242" s="86">
        <v>0</v>
      </c>
      <c r="U242" s="86">
        <v>0</v>
      </c>
      <c r="V242" s="86">
        <v>0</v>
      </c>
      <c r="W242" s="86">
        <v>0</v>
      </c>
      <c r="X242" s="86"/>
      <c r="Y242" s="86"/>
      <c r="Z242" s="86">
        <v>0</v>
      </c>
    </row>
    <row r="243" spans="1:26" x14ac:dyDescent="0.25">
      <c r="A243" s="83"/>
      <c r="B243" s="103" t="s">
        <v>88</v>
      </c>
      <c r="C243" s="92"/>
      <c r="D243" s="92"/>
      <c r="E243" s="92"/>
      <c r="F243" s="104">
        <f>+F176+F158+F164</f>
        <v>1436184.49</v>
      </c>
      <c r="G243" s="104"/>
      <c r="H243" s="104"/>
      <c r="I243" s="104"/>
      <c r="J243" s="104"/>
      <c r="K243" s="104"/>
      <c r="L243" s="104"/>
      <c r="M243" s="104"/>
      <c r="N243" s="104">
        <f>+N176+N158+N164</f>
        <v>30037220.419999998</v>
      </c>
      <c r="O243" s="104">
        <f>+O176+O164+O158</f>
        <v>18518446.710000001</v>
      </c>
      <c r="P243" s="104"/>
      <c r="Q243" s="104">
        <f>+Q176+Q164+Q158</f>
        <v>16556646.970000001</v>
      </c>
      <c r="R243" s="104">
        <f>+R176+R164+R158</f>
        <v>18498856.440000001</v>
      </c>
      <c r="S243" s="104">
        <f>+S226+S176+S164+S158</f>
        <v>19426319.559999999</v>
      </c>
      <c r="T243" s="104">
        <f>+T226+T176+T164+T158</f>
        <v>20835322.759999998</v>
      </c>
      <c r="U243" s="104">
        <f>+U188+U176+U164+U158</f>
        <v>16180790.719999999</v>
      </c>
      <c r="V243" s="104">
        <f>+V188+V176+V164+V158</f>
        <v>13098517.689999999</v>
      </c>
      <c r="W243" s="104">
        <f>+W188+W176+W164+W158</f>
        <v>12838631.76</v>
      </c>
      <c r="X243" s="104"/>
      <c r="Y243" s="104"/>
      <c r="Z243" s="104">
        <f>+Z176+Z164+Z158+Z226</f>
        <v>166947896.15000001</v>
      </c>
    </row>
    <row r="244" spans="1:26" x14ac:dyDescent="0.25">
      <c r="A244" s="83"/>
      <c r="B244" s="103"/>
      <c r="C244" s="92"/>
      <c r="D244" s="92"/>
      <c r="E244" s="92"/>
      <c r="F244" s="86"/>
      <c r="G244" s="86"/>
      <c r="H244" s="86"/>
      <c r="I244" s="86"/>
      <c r="J244" s="86"/>
      <c r="K244" s="86"/>
      <c r="L244" s="86"/>
      <c r="M244" s="86"/>
      <c r="N244" s="86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86"/>
    </row>
    <row r="245" spans="1:26" x14ac:dyDescent="0.25">
      <c r="A245" s="102" t="s">
        <v>89</v>
      </c>
      <c r="B245" s="103" t="s">
        <v>90</v>
      </c>
      <c r="C245" s="92"/>
      <c r="D245" s="92"/>
      <c r="E245" s="92"/>
      <c r="F245" s="86"/>
      <c r="G245" s="86"/>
      <c r="H245" s="86"/>
      <c r="I245" s="86"/>
      <c r="J245" s="86"/>
      <c r="K245" s="86"/>
      <c r="L245" s="86"/>
      <c r="M245" s="86"/>
      <c r="N245" s="86"/>
      <c r="O245" s="86"/>
      <c r="P245" s="86"/>
      <c r="Q245" s="86"/>
      <c r="R245" s="86"/>
      <c r="S245" s="86"/>
      <c r="T245" s="86"/>
      <c r="U245" s="86"/>
      <c r="V245" s="86"/>
      <c r="W245" s="86"/>
      <c r="X245" s="86"/>
      <c r="Y245" s="86"/>
      <c r="Z245" s="86"/>
    </row>
    <row r="246" spans="1:26" x14ac:dyDescent="0.25">
      <c r="A246" s="102" t="s">
        <v>91</v>
      </c>
      <c r="B246" s="103" t="s">
        <v>92</v>
      </c>
      <c r="C246" s="92"/>
      <c r="D246" s="92"/>
      <c r="E246" s="92"/>
      <c r="F246" s="82">
        <v>0</v>
      </c>
      <c r="G246" s="82"/>
      <c r="H246" s="82"/>
      <c r="I246" s="82"/>
      <c r="J246" s="82"/>
      <c r="K246" s="82"/>
      <c r="L246" s="82"/>
      <c r="M246" s="82"/>
      <c r="N246" s="82">
        <v>0</v>
      </c>
      <c r="O246" s="82">
        <v>0</v>
      </c>
      <c r="P246" s="82"/>
      <c r="Q246" s="82">
        <v>0</v>
      </c>
      <c r="R246" s="82">
        <v>0</v>
      </c>
      <c r="S246" s="82">
        <v>0</v>
      </c>
      <c r="T246" s="82">
        <v>0</v>
      </c>
      <c r="U246" s="82">
        <v>0</v>
      </c>
      <c r="V246" s="82">
        <v>0</v>
      </c>
      <c r="W246" s="82">
        <v>0</v>
      </c>
      <c r="X246" s="82"/>
      <c r="Y246" s="82"/>
      <c r="Z246" s="82">
        <v>0</v>
      </c>
    </row>
    <row r="247" spans="1:26" x14ac:dyDescent="0.25">
      <c r="A247" s="83"/>
      <c r="B247" s="92" t="s">
        <v>93</v>
      </c>
      <c r="C247" s="92"/>
      <c r="D247" s="92" t="s">
        <v>94</v>
      </c>
      <c r="E247" s="92"/>
      <c r="F247" s="86">
        <v>0</v>
      </c>
      <c r="G247" s="86"/>
      <c r="H247" s="86"/>
      <c r="I247" s="86"/>
      <c r="J247" s="86"/>
      <c r="K247" s="86"/>
      <c r="L247" s="86"/>
      <c r="M247" s="86"/>
      <c r="N247" s="86">
        <v>0</v>
      </c>
      <c r="O247" s="86">
        <v>0</v>
      </c>
      <c r="P247" s="86"/>
      <c r="Q247" s="86">
        <v>0</v>
      </c>
      <c r="R247" s="86">
        <v>0</v>
      </c>
      <c r="S247" s="86">
        <v>0</v>
      </c>
      <c r="T247" s="86">
        <v>0</v>
      </c>
      <c r="U247" s="86">
        <v>0</v>
      </c>
      <c r="V247" s="86">
        <v>0</v>
      </c>
      <c r="W247" s="86">
        <v>0</v>
      </c>
      <c r="X247" s="86"/>
      <c r="Y247" s="86"/>
      <c r="Z247" s="86">
        <v>0</v>
      </c>
    </row>
    <row r="248" spans="1:26" x14ac:dyDescent="0.25">
      <c r="A248" s="83"/>
      <c r="B248" s="92" t="s">
        <v>95</v>
      </c>
      <c r="C248" s="92"/>
      <c r="D248" s="92"/>
      <c r="E248" s="92"/>
      <c r="F248" s="86">
        <v>0</v>
      </c>
      <c r="G248" s="86"/>
      <c r="H248" s="86"/>
      <c r="I248" s="86"/>
      <c r="J248" s="86"/>
      <c r="K248" s="86"/>
      <c r="L248" s="86"/>
      <c r="M248" s="86"/>
      <c r="N248" s="86">
        <v>0</v>
      </c>
      <c r="O248" s="86">
        <v>0</v>
      </c>
      <c r="P248" s="86"/>
      <c r="Q248" s="86">
        <v>0</v>
      </c>
      <c r="R248" s="86">
        <v>0</v>
      </c>
      <c r="S248" s="86">
        <v>0</v>
      </c>
      <c r="T248" s="86">
        <v>0</v>
      </c>
      <c r="U248" s="86">
        <v>0</v>
      </c>
      <c r="V248" s="86">
        <v>0</v>
      </c>
      <c r="W248" s="86">
        <v>0</v>
      </c>
      <c r="X248" s="86"/>
      <c r="Y248" s="86"/>
      <c r="Z248" s="86">
        <v>0</v>
      </c>
    </row>
    <row r="249" spans="1:26" x14ac:dyDescent="0.25">
      <c r="A249" s="102" t="s">
        <v>96</v>
      </c>
      <c r="B249" s="105" t="s">
        <v>97</v>
      </c>
      <c r="C249" s="92"/>
      <c r="D249" s="92"/>
      <c r="E249" s="92"/>
      <c r="F249" s="82">
        <v>0</v>
      </c>
      <c r="G249" s="82"/>
      <c r="H249" s="82"/>
      <c r="I249" s="82"/>
      <c r="J249" s="82"/>
      <c r="K249" s="82"/>
      <c r="L249" s="82"/>
      <c r="M249" s="82"/>
      <c r="N249" s="82">
        <v>0</v>
      </c>
      <c r="O249" s="82">
        <v>0</v>
      </c>
      <c r="P249" s="82"/>
      <c r="Q249" s="82">
        <v>0</v>
      </c>
      <c r="R249" s="82">
        <v>0</v>
      </c>
      <c r="S249" s="82">
        <v>0</v>
      </c>
      <c r="T249" s="82">
        <v>0</v>
      </c>
      <c r="U249" s="82">
        <v>0</v>
      </c>
      <c r="V249" s="82"/>
      <c r="W249" s="82"/>
      <c r="X249" s="82"/>
      <c r="Y249" s="82"/>
      <c r="Z249" s="82">
        <v>0</v>
      </c>
    </row>
    <row r="250" spans="1:26" x14ac:dyDescent="0.25">
      <c r="A250" s="83"/>
      <c r="B250" s="92" t="s">
        <v>98</v>
      </c>
      <c r="C250" s="92"/>
      <c r="D250" s="92"/>
      <c r="E250" s="92"/>
      <c r="F250" s="86">
        <v>0</v>
      </c>
      <c r="G250" s="86"/>
      <c r="H250" s="86"/>
      <c r="I250" s="86"/>
      <c r="J250" s="86"/>
      <c r="K250" s="86"/>
      <c r="L250" s="86"/>
      <c r="M250" s="86"/>
      <c r="N250" s="86">
        <v>0</v>
      </c>
      <c r="O250" s="86">
        <v>0</v>
      </c>
      <c r="P250" s="86"/>
      <c r="Q250" s="86">
        <v>0</v>
      </c>
      <c r="R250" s="86">
        <v>0</v>
      </c>
      <c r="S250" s="86">
        <v>0</v>
      </c>
      <c r="T250" s="86">
        <v>0</v>
      </c>
      <c r="U250" s="86">
        <v>0</v>
      </c>
      <c r="V250" s="86">
        <v>0</v>
      </c>
      <c r="W250" s="86">
        <v>0</v>
      </c>
      <c r="X250" s="86"/>
      <c r="Y250" s="86"/>
      <c r="Z250" s="86">
        <v>0</v>
      </c>
    </row>
    <row r="251" spans="1:26" x14ac:dyDescent="0.25">
      <c r="A251" s="83"/>
      <c r="B251" s="92" t="s">
        <v>99</v>
      </c>
      <c r="C251" s="92"/>
      <c r="D251" s="92"/>
      <c r="E251" s="92"/>
      <c r="F251" s="86">
        <v>0</v>
      </c>
      <c r="G251" s="86"/>
      <c r="H251" s="86"/>
      <c r="I251" s="86"/>
      <c r="J251" s="86"/>
      <c r="K251" s="86"/>
      <c r="L251" s="86"/>
      <c r="M251" s="86"/>
      <c r="N251" s="86">
        <v>0</v>
      </c>
      <c r="O251" s="86">
        <v>0</v>
      </c>
      <c r="P251" s="86"/>
      <c r="Q251" s="86">
        <v>0</v>
      </c>
      <c r="R251" s="86">
        <v>0</v>
      </c>
      <c r="S251" s="86">
        <v>0</v>
      </c>
      <c r="T251" s="86">
        <v>0</v>
      </c>
      <c r="U251" s="86">
        <v>0</v>
      </c>
      <c r="V251" s="86">
        <v>0</v>
      </c>
      <c r="W251" s="86">
        <v>0</v>
      </c>
      <c r="X251" s="86"/>
      <c r="Y251" s="86"/>
      <c r="Z251" s="86">
        <v>0</v>
      </c>
    </row>
    <row r="252" spans="1:26" x14ac:dyDescent="0.25">
      <c r="A252" s="102" t="s">
        <v>100</v>
      </c>
      <c r="B252" s="103" t="s">
        <v>101</v>
      </c>
      <c r="C252" s="92"/>
      <c r="D252" s="92"/>
      <c r="E252" s="92"/>
      <c r="F252" s="82">
        <v>0</v>
      </c>
      <c r="G252" s="82"/>
      <c r="H252" s="82"/>
      <c r="I252" s="82"/>
      <c r="J252" s="82"/>
      <c r="K252" s="82"/>
      <c r="L252" s="82"/>
      <c r="M252" s="82"/>
      <c r="N252" s="82">
        <v>0</v>
      </c>
      <c r="O252" s="82">
        <v>0</v>
      </c>
      <c r="P252" s="82"/>
      <c r="Q252" s="82">
        <v>0</v>
      </c>
      <c r="R252" s="82">
        <v>0</v>
      </c>
      <c r="S252" s="82">
        <v>0</v>
      </c>
      <c r="T252" s="82">
        <v>0</v>
      </c>
      <c r="U252" s="82">
        <v>0</v>
      </c>
      <c r="V252" s="82"/>
      <c r="W252" s="82"/>
      <c r="X252" s="82"/>
      <c r="Y252" s="82"/>
      <c r="Z252" s="82">
        <v>0</v>
      </c>
    </row>
    <row r="253" spans="1:26" x14ac:dyDescent="0.25">
      <c r="A253" s="83"/>
      <c r="B253" s="106" t="s">
        <v>102</v>
      </c>
      <c r="C253" s="92"/>
      <c r="D253" s="92"/>
      <c r="E253" s="92"/>
      <c r="F253" s="86">
        <v>0</v>
      </c>
      <c r="G253" s="86"/>
      <c r="H253" s="86"/>
      <c r="I253" s="86"/>
      <c r="J253" s="86"/>
      <c r="K253" s="86"/>
      <c r="L253" s="86"/>
      <c r="M253" s="86"/>
      <c r="N253" s="86">
        <v>0</v>
      </c>
      <c r="O253" s="86">
        <v>0</v>
      </c>
      <c r="P253" s="86"/>
      <c r="Q253" s="86">
        <v>0</v>
      </c>
      <c r="R253" s="86">
        <v>0</v>
      </c>
      <c r="S253" s="86">
        <v>0</v>
      </c>
      <c r="T253" s="86">
        <v>0</v>
      </c>
      <c r="U253" s="86">
        <v>0</v>
      </c>
      <c r="V253" s="86">
        <v>0</v>
      </c>
      <c r="W253" s="86">
        <v>0</v>
      </c>
      <c r="X253" s="86"/>
      <c r="Y253" s="86"/>
      <c r="Z253" s="86">
        <v>0</v>
      </c>
    </row>
    <row r="254" spans="1:26" x14ac:dyDescent="0.25">
      <c r="A254" s="83"/>
      <c r="B254" s="106" t="s">
        <v>103</v>
      </c>
      <c r="C254" s="92"/>
      <c r="D254" s="92"/>
      <c r="E254" s="92"/>
      <c r="F254" s="107">
        <v>0</v>
      </c>
      <c r="G254" s="107"/>
      <c r="H254" s="107"/>
      <c r="I254" s="107"/>
      <c r="J254" s="107"/>
      <c r="K254" s="107"/>
      <c r="L254" s="107"/>
      <c r="M254" s="107"/>
      <c r="N254" s="107">
        <v>0</v>
      </c>
      <c r="O254" s="107">
        <v>0</v>
      </c>
      <c r="P254" s="107"/>
      <c r="Q254" s="107">
        <v>0</v>
      </c>
      <c r="R254" s="107">
        <v>0</v>
      </c>
      <c r="S254" s="107">
        <v>0</v>
      </c>
      <c r="T254" s="107">
        <v>0</v>
      </c>
      <c r="U254" s="107">
        <v>0</v>
      </c>
      <c r="V254" s="86">
        <v>0</v>
      </c>
      <c r="W254" s="86">
        <v>0</v>
      </c>
      <c r="X254" s="86"/>
      <c r="Y254" s="86"/>
      <c r="Z254" s="107">
        <v>0</v>
      </c>
    </row>
    <row r="255" spans="1:26" x14ac:dyDescent="0.25">
      <c r="A255" s="83"/>
      <c r="B255" s="103" t="s">
        <v>104</v>
      </c>
      <c r="C255" s="92"/>
      <c r="D255" s="92"/>
      <c r="E255" s="92"/>
      <c r="F255" s="82">
        <f>+F251+F250+F249+F248+F246+F245</f>
        <v>0</v>
      </c>
      <c r="G255" s="82"/>
      <c r="H255" s="82"/>
      <c r="I255" s="82"/>
      <c r="J255" s="82"/>
      <c r="K255" s="82"/>
      <c r="L255" s="82"/>
      <c r="M255" s="82"/>
      <c r="N255" s="82">
        <f>+N251+N250+N249+N248+N246+N245</f>
        <v>0</v>
      </c>
      <c r="O255" s="82">
        <f>+O251+O250+O249+O248+O246+O245</f>
        <v>0</v>
      </c>
      <c r="P255" s="82"/>
      <c r="Q255" s="82">
        <f>+Q251+Q250+Q249+Q248+Q246+Q245</f>
        <v>0</v>
      </c>
      <c r="R255" s="82">
        <f t="shared" ref="R255:V255" si="9">+R251+R250+R249+R248+R246+R245</f>
        <v>0</v>
      </c>
      <c r="S255" s="82">
        <f t="shared" si="9"/>
        <v>0</v>
      </c>
      <c r="T255" s="82">
        <f t="shared" si="9"/>
        <v>0</v>
      </c>
      <c r="U255" s="82">
        <f t="shared" si="9"/>
        <v>0</v>
      </c>
      <c r="V255" s="82">
        <f t="shared" si="9"/>
        <v>0</v>
      </c>
      <c r="W255" s="82">
        <f t="shared" ref="W255" si="10">+W251+W250+W249+W248+W246+W245</f>
        <v>0</v>
      </c>
      <c r="X255" s="82"/>
      <c r="Y255" s="82"/>
      <c r="Z255" s="82">
        <f>+Z251+Z250+Z249+Z248+Z247+Z246+Z245</f>
        <v>0</v>
      </c>
    </row>
    <row r="256" spans="1:26" x14ac:dyDescent="0.25">
      <c r="A256" s="83"/>
      <c r="B256" s="103"/>
      <c r="C256" s="92"/>
      <c r="D256" s="92"/>
      <c r="E256" s="92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6"/>
      <c r="T256" s="86"/>
      <c r="U256" s="86"/>
      <c r="V256" s="86"/>
      <c r="W256" s="86"/>
      <c r="X256" s="86"/>
      <c r="Y256" s="86"/>
      <c r="Z256" s="86"/>
    </row>
    <row r="257" spans="1:27" ht="15.75" thickBot="1" x14ac:dyDescent="0.3">
      <c r="A257" s="92"/>
      <c r="B257" s="103" t="s">
        <v>105</v>
      </c>
      <c r="C257" s="92"/>
      <c r="D257" s="92"/>
      <c r="E257" s="92"/>
      <c r="F257" s="108">
        <f>+F255+F243</f>
        <v>1436184.49</v>
      </c>
      <c r="G257" s="108"/>
      <c r="H257" s="108"/>
      <c r="I257" s="108"/>
      <c r="J257" s="108"/>
      <c r="K257" s="108"/>
      <c r="L257" s="108"/>
      <c r="M257" s="108"/>
      <c r="N257" s="108">
        <f>+N246+N243</f>
        <v>30037220.419999998</v>
      </c>
      <c r="O257" s="108">
        <f ca="1">SUM(O172:O257)</f>
        <v>18518446.710000001</v>
      </c>
      <c r="P257" s="108"/>
      <c r="Q257" s="108">
        <f t="shared" ref="Q257:W257" si="11">+Q243</f>
        <v>16556646.970000001</v>
      </c>
      <c r="R257" s="108">
        <f t="shared" si="11"/>
        <v>18498856.440000001</v>
      </c>
      <c r="S257" s="108">
        <f t="shared" si="11"/>
        <v>19426319.559999999</v>
      </c>
      <c r="T257" s="108">
        <f t="shared" si="11"/>
        <v>20835322.759999998</v>
      </c>
      <c r="U257" s="108">
        <f t="shared" si="11"/>
        <v>16180790.719999999</v>
      </c>
      <c r="V257" s="108">
        <f t="shared" si="11"/>
        <v>13098517.689999999</v>
      </c>
      <c r="W257" s="108">
        <f t="shared" si="11"/>
        <v>12838631.76</v>
      </c>
      <c r="X257" s="108"/>
      <c r="Y257" s="108"/>
      <c r="Z257" s="108">
        <f>+Z243</f>
        <v>166947896.15000001</v>
      </c>
      <c r="AA257" s="10"/>
    </row>
    <row r="258" spans="1:27" ht="15.75" thickTop="1" x14ac:dyDescent="0.25">
      <c r="A258" s="92"/>
      <c r="B258" s="103"/>
      <c r="C258" s="92"/>
      <c r="D258" s="92"/>
      <c r="E258" s="92"/>
      <c r="F258" s="82"/>
      <c r="G258" s="82"/>
      <c r="H258" s="82"/>
      <c r="I258" s="82"/>
      <c r="J258" s="82"/>
      <c r="K258" s="82"/>
      <c r="L258" s="82"/>
      <c r="M258" s="82"/>
      <c r="N258" s="82"/>
      <c r="O258" s="82"/>
      <c r="P258" s="82"/>
      <c r="Q258" s="82"/>
      <c r="R258" s="82"/>
      <c r="S258" s="82"/>
      <c r="T258" s="82"/>
      <c r="U258" s="82"/>
      <c r="V258" s="82"/>
      <c r="W258" s="82"/>
      <c r="X258" s="82"/>
      <c r="Y258" s="82"/>
      <c r="Z258" s="82"/>
    </row>
    <row r="259" spans="1:27" x14ac:dyDescent="0.25">
      <c r="A259" s="92"/>
      <c r="B259" s="103"/>
      <c r="C259" s="92"/>
      <c r="D259" s="92"/>
      <c r="E259" s="92"/>
      <c r="F259" s="82"/>
      <c r="G259" s="82"/>
      <c r="H259" s="82"/>
      <c r="I259" s="82"/>
      <c r="J259" s="82"/>
      <c r="K259" s="82"/>
      <c r="L259" s="82"/>
      <c r="M259" s="82"/>
      <c r="N259" s="82"/>
      <c r="O259" s="82"/>
      <c r="P259" s="82"/>
      <c r="Q259" s="82"/>
      <c r="R259" s="82"/>
      <c r="S259" s="82"/>
      <c r="T259" s="82"/>
      <c r="U259" s="82"/>
      <c r="V259" s="82"/>
      <c r="W259" s="82"/>
      <c r="X259" s="82"/>
      <c r="Y259" s="82"/>
      <c r="Z259" s="82"/>
    </row>
    <row r="260" spans="1:27" x14ac:dyDescent="0.25">
      <c r="A260" s="92"/>
      <c r="B260" s="103"/>
      <c r="C260" s="92"/>
      <c r="D260" s="92"/>
      <c r="E260" s="92"/>
      <c r="F260" s="82"/>
      <c r="G260" s="82"/>
      <c r="H260" s="82"/>
      <c r="I260" s="82"/>
      <c r="J260" s="82"/>
      <c r="K260" s="82"/>
      <c r="L260" s="82"/>
      <c r="M260" s="82"/>
      <c r="N260" s="82"/>
      <c r="O260" s="82"/>
      <c r="P260" s="82"/>
      <c r="Q260" s="82"/>
      <c r="R260" s="82"/>
      <c r="S260" s="82"/>
      <c r="T260" s="82"/>
      <c r="U260" s="82"/>
      <c r="V260" s="82"/>
      <c r="W260" s="82"/>
      <c r="X260" s="82"/>
      <c r="Y260" s="82"/>
      <c r="Z260" s="82"/>
    </row>
    <row r="261" spans="1:27" x14ac:dyDescent="0.25">
      <c r="A261" s="92"/>
      <c r="B261" s="103"/>
      <c r="C261" s="92"/>
      <c r="D261" s="92"/>
      <c r="E261" s="92"/>
      <c r="F261" s="82"/>
      <c r="G261" s="82"/>
      <c r="H261" s="82"/>
      <c r="I261" s="82"/>
      <c r="J261" s="82"/>
      <c r="K261" s="82"/>
      <c r="L261" s="82"/>
      <c r="M261" s="82"/>
      <c r="N261" s="82"/>
      <c r="O261" s="82"/>
      <c r="P261" s="82"/>
      <c r="Q261" s="82"/>
      <c r="R261" s="82"/>
      <c r="S261" s="82"/>
      <c r="T261" s="82"/>
      <c r="U261" s="82"/>
      <c r="V261" s="82"/>
      <c r="W261" s="82"/>
      <c r="X261" s="82"/>
      <c r="Y261" s="82"/>
      <c r="Z261" s="82"/>
    </row>
    <row r="262" spans="1:27" x14ac:dyDescent="0.25">
      <c r="A262" s="92"/>
      <c r="B262" s="103"/>
      <c r="C262" s="92"/>
      <c r="D262" s="92"/>
      <c r="E262" s="92"/>
      <c r="F262" s="82"/>
      <c r="G262" s="82"/>
      <c r="H262" s="82"/>
      <c r="I262" s="82"/>
      <c r="J262" s="82"/>
      <c r="K262" s="82"/>
      <c r="L262" s="82"/>
      <c r="M262" s="82"/>
      <c r="N262" s="82"/>
      <c r="O262" s="82"/>
      <c r="P262" s="82"/>
      <c r="Q262" s="82"/>
      <c r="R262" s="82"/>
      <c r="S262" s="82"/>
      <c r="T262" s="82"/>
      <c r="U262" s="82"/>
      <c r="V262" s="82"/>
      <c r="W262" s="82"/>
      <c r="X262" s="82"/>
      <c r="Y262" s="82"/>
      <c r="Z262" s="82"/>
    </row>
    <row r="263" spans="1:27" x14ac:dyDescent="0.25">
      <c r="A263" s="92"/>
      <c r="B263" s="103"/>
      <c r="C263" s="92"/>
      <c r="D263" s="92"/>
      <c r="E263" s="92"/>
      <c r="F263" s="82"/>
      <c r="G263" s="82"/>
      <c r="H263" s="82"/>
      <c r="I263" s="82"/>
      <c r="J263" s="82"/>
      <c r="K263" s="82"/>
      <c r="L263" s="82"/>
      <c r="M263" s="82"/>
      <c r="N263" s="82"/>
      <c r="O263" s="82"/>
      <c r="P263" s="82"/>
      <c r="Q263" s="82"/>
      <c r="R263" s="82"/>
      <c r="S263" s="82"/>
      <c r="T263" s="82"/>
      <c r="U263" s="82"/>
      <c r="V263" s="82"/>
      <c r="W263" s="82"/>
      <c r="X263" s="82"/>
      <c r="Y263" s="82"/>
      <c r="Z263" s="82"/>
    </row>
    <row r="264" spans="1:27" x14ac:dyDescent="0.25">
      <c r="A264" s="92"/>
      <c r="B264" s="103"/>
      <c r="C264" s="92"/>
      <c r="D264" s="92"/>
      <c r="E264" s="92"/>
      <c r="F264" s="82"/>
      <c r="G264" s="82"/>
      <c r="H264" s="82"/>
      <c r="I264" s="82"/>
      <c r="J264" s="82"/>
      <c r="K264" s="82"/>
      <c r="L264" s="82"/>
      <c r="M264" s="82"/>
      <c r="N264" s="82"/>
      <c r="O264" s="82"/>
      <c r="P264" s="82"/>
      <c r="Q264" s="82"/>
      <c r="R264" s="82"/>
      <c r="S264" s="82"/>
      <c r="T264" s="82"/>
      <c r="U264" s="82"/>
      <c r="V264" s="82"/>
      <c r="W264" s="82"/>
      <c r="X264" s="82"/>
      <c r="Y264" s="82"/>
      <c r="Z264" s="82"/>
    </row>
    <row r="265" spans="1:27" x14ac:dyDescent="0.25">
      <c r="A265" s="92"/>
      <c r="B265" s="103"/>
      <c r="C265" s="92"/>
      <c r="D265" s="92"/>
      <c r="E265" s="92"/>
      <c r="F265" s="82"/>
      <c r="G265" s="82"/>
      <c r="H265" s="82"/>
      <c r="I265" s="82"/>
      <c r="J265" s="82"/>
      <c r="K265" s="82"/>
      <c r="L265" s="82"/>
      <c r="M265" s="82"/>
      <c r="N265" s="82"/>
      <c r="O265" s="82"/>
      <c r="P265" s="82"/>
      <c r="Q265" s="82"/>
      <c r="R265" s="82"/>
      <c r="S265" s="82"/>
      <c r="T265" s="82"/>
      <c r="U265" s="82"/>
      <c r="V265" s="82"/>
      <c r="W265" s="82"/>
      <c r="X265" s="82"/>
      <c r="Y265" s="82"/>
      <c r="Z265" s="82"/>
    </row>
    <row r="266" spans="1:27" x14ac:dyDescent="0.25">
      <c r="A266" s="66"/>
      <c r="B266" s="66"/>
      <c r="C266" s="66"/>
      <c r="D266" s="66"/>
      <c r="E266" s="66"/>
      <c r="F266" s="66"/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66"/>
      <c r="U266" s="66"/>
      <c r="V266" s="66"/>
      <c r="W266" s="66"/>
      <c r="X266" s="66"/>
      <c r="Y266" s="66"/>
      <c r="Z266" s="66"/>
    </row>
    <row r="267" spans="1:27" ht="15" customHeight="1" x14ac:dyDescent="0.25">
      <c r="A267" s="66"/>
      <c r="B267" s="293" t="s">
        <v>106</v>
      </c>
      <c r="C267" s="293"/>
      <c r="D267" s="293"/>
      <c r="E267" s="66"/>
      <c r="F267" s="294" t="s">
        <v>107</v>
      </c>
      <c r="G267" s="294"/>
      <c r="H267" s="294"/>
      <c r="I267" s="294"/>
      <c r="J267" s="294"/>
      <c r="K267" s="294"/>
      <c r="L267" s="294"/>
      <c r="M267" s="294"/>
      <c r="N267" s="294"/>
      <c r="O267" s="294"/>
      <c r="P267" s="258"/>
      <c r="Q267" s="109"/>
      <c r="R267" s="109"/>
      <c r="S267" s="109"/>
      <c r="T267" s="109"/>
      <c r="U267" s="109"/>
      <c r="V267" s="109"/>
      <c r="W267" s="109"/>
      <c r="X267" s="109"/>
      <c r="Y267" s="161"/>
      <c r="Z267" s="66"/>
    </row>
    <row r="268" spans="1:27" x14ac:dyDescent="0.25">
      <c r="A268" s="110"/>
      <c r="B268" s="66"/>
      <c r="C268" s="66"/>
      <c r="D268" s="65"/>
      <c r="E268" s="65"/>
      <c r="F268" s="66"/>
      <c r="G268" s="66"/>
      <c r="H268" s="66"/>
      <c r="I268" s="66"/>
      <c r="J268" s="66"/>
      <c r="K268" s="66"/>
      <c r="L268" s="66"/>
      <c r="M268" s="66"/>
      <c r="N268" s="66"/>
      <c r="O268" s="66"/>
      <c r="P268" s="66"/>
      <c r="Q268" s="66"/>
      <c r="R268" s="66"/>
      <c r="S268" s="66"/>
      <c r="T268" s="66"/>
      <c r="U268" s="66"/>
      <c r="V268" s="66"/>
      <c r="W268" s="66"/>
      <c r="X268" s="66"/>
      <c r="Y268" s="66"/>
      <c r="Z268" s="111"/>
    </row>
    <row r="269" spans="1:27" x14ac:dyDescent="0.25">
      <c r="A269" s="66"/>
      <c r="B269" s="66"/>
      <c r="C269" s="66"/>
      <c r="D269" s="65"/>
      <c r="E269" s="65"/>
      <c r="F269" s="66"/>
      <c r="G269" s="66"/>
      <c r="H269" s="66"/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66"/>
      <c r="U269" s="66"/>
      <c r="V269" s="66"/>
      <c r="W269" s="66"/>
      <c r="X269" s="66"/>
      <c r="Y269" s="66"/>
      <c r="Z269" s="66"/>
    </row>
    <row r="270" spans="1:27" x14ac:dyDescent="0.25">
      <c r="A270" s="66"/>
      <c r="B270" s="296" t="s">
        <v>123</v>
      </c>
      <c r="C270" s="296"/>
      <c r="D270" s="296"/>
      <c r="E270" s="65"/>
      <c r="F270" s="296" t="s">
        <v>129</v>
      </c>
      <c r="G270" s="296"/>
      <c r="H270" s="296"/>
      <c r="I270" s="296"/>
      <c r="J270" s="296"/>
      <c r="K270" s="296"/>
      <c r="L270" s="296"/>
      <c r="M270" s="296"/>
      <c r="N270" s="296"/>
      <c r="O270" s="296"/>
      <c r="P270" s="256"/>
      <c r="Q270" s="112"/>
      <c r="R270" s="112"/>
      <c r="S270" s="112"/>
      <c r="T270" s="112"/>
      <c r="U270" s="112"/>
      <c r="V270" s="112"/>
      <c r="W270" s="112"/>
      <c r="X270" s="112"/>
      <c r="Y270" s="159"/>
      <c r="Z270" s="66"/>
    </row>
    <row r="271" spans="1:27" x14ac:dyDescent="0.25">
      <c r="A271" s="113"/>
      <c r="B271" s="297" t="s">
        <v>108</v>
      </c>
      <c r="C271" s="297"/>
      <c r="D271" s="297"/>
      <c r="E271" s="65"/>
      <c r="F271" s="297" t="s">
        <v>128</v>
      </c>
      <c r="G271" s="297"/>
      <c r="H271" s="297"/>
      <c r="I271" s="297"/>
      <c r="J271" s="297"/>
      <c r="K271" s="297"/>
      <c r="L271" s="297"/>
      <c r="M271" s="297"/>
      <c r="N271" s="297"/>
      <c r="O271" s="297"/>
      <c r="P271" s="257"/>
      <c r="Q271" s="114"/>
      <c r="R271" s="114"/>
      <c r="S271" s="114"/>
      <c r="T271" s="114"/>
      <c r="U271" s="114"/>
      <c r="V271" s="114"/>
      <c r="W271" s="114"/>
      <c r="X271" s="114"/>
      <c r="Y271" s="160"/>
      <c r="Z271" s="115"/>
    </row>
    <row r="272" spans="1:27" x14ac:dyDescent="0.25">
      <c r="A272" s="65"/>
      <c r="B272" s="65"/>
      <c r="C272" s="65"/>
      <c r="D272" s="65"/>
      <c r="E272" s="65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  <c r="Y272" s="65"/>
      <c r="Z272" s="65"/>
    </row>
    <row r="293" spans="1:26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116"/>
      <c r="O296" s="116"/>
      <c r="P296" s="116"/>
      <c r="Q296" s="116"/>
      <c r="R296" s="116"/>
      <c r="S296" s="116"/>
      <c r="T296" s="116"/>
      <c r="U296" s="116"/>
      <c r="V296" s="116"/>
      <c r="W296" s="116"/>
      <c r="X296" s="116"/>
      <c r="Y296" s="116"/>
      <c r="Z296" s="9"/>
    </row>
    <row r="297" spans="1:26" x14ac:dyDescent="0.25">
      <c r="A297" s="291" t="s">
        <v>0</v>
      </c>
      <c r="B297" s="291"/>
      <c r="C297" s="291"/>
      <c r="D297" s="291"/>
      <c r="E297" s="291"/>
      <c r="F297" s="291"/>
      <c r="G297" s="291"/>
      <c r="H297" s="291"/>
      <c r="I297" s="291"/>
      <c r="J297" s="291"/>
      <c r="K297" s="291"/>
      <c r="L297" s="291"/>
      <c r="M297" s="291"/>
      <c r="N297" s="291"/>
      <c r="O297" s="291"/>
      <c r="P297" s="291"/>
      <c r="Q297" s="291"/>
      <c r="R297" s="291"/>
      <c r="S297" s="291"/>
      <c r="T297" s="291"/>
      <c r="U297" s="291"/>
      <c r="V297" s="291"/>
      <c r="W297" s="291"/>
      <c r="X297" s="291"/>
      <c r="Y297" s="291"/>
      <c r="Z297" s="291"/>
    </row>
    <row r="298" spans="1:26" x14ac:dyDescent="0.25">
      <c r="A298" s="291" t="s">
        <v>1</v>
      </c>
      <c r="B298" s="291"/>
      <c r="C298" s="291"/>
      <c r="D298" s="291"/>
      <c r="E298" s="291"/>
      <c r="F298" s="291"/>
      <c r="G298" s="291"/>
      <c r="H298" s="291"/>
      <c r="I298" s="291"/>
      <c r="J298" s="291"/>
      <c r="K298" s="291"/>
      <c r="L298" s="291"/>
      <c r="M298" s="291"/>
      <c r="N298" s="291"/>
      <c r="O298" s="291"/>
      <c r="P298" s="291"/>
      <c r="Q298" s="291"/>
      <c r="R298" s="291"/>
      <c r="S298" s="291"/>
      <c r="T298" s="291"/>
      <c r="U298" s="291"/>
      <c r="V298" s="291"/>
      <c r="W298" s="291"/>
      <c r="X298" s="291"/>
      <c r="Y298" s="291"/>
      <c r="Z298" s="291"/>
    </row>
    <row r="299" spans="1:26" x14ac:dyDescent="0.25">
      <c r="A299" s="117" t="s">
        <v>2</v>
      </c>
      <c r="B299" s="118"/>
      <c r="C299" s="119"/>
      <c r="D299" s="119"/>
      <c r="E299" s="119"/>
      <c r="F299" s="120"/>
      <c r="G299" s="120"/>
      <c r="H299" s="120"/>
      <c r="I299" s="120"/>
      <c r="J299" s="120"/>
      <c r="K299" s="120"/>
      <c r="L299" s="120"/>
      <c r="M299" s="120"/>
      <c r="N299" s="120"/>
      <c r="O299" s="120"/>
      <c r="P299" s="120"/>
      <c r="Q299" s="120"/>
      <c r="R299" s="120"/>
      <c r="S299" s="120"/>
      <c r="T299" s="120"/>
      <c r="U299" s="120"/>
      <c r="V299" s="120"/>
      <c r="W299" s="120"/>
      <c r="X299" s="120"/>
      <c r="Y299" s="120"/>
      <c r="Z299" s="120"/>
    </row>
    <row r="300" spans="1:26" x14ac:dyDescent="0.25">
      <c r="A300" s="121" t="s">
        <v>3</v>
      </c>
      <c r="B300" s="122" t="s">
        <v>4</v>
      </c>
      <c r="C300" s="123"/>
      <c r="D300" s="123"/>
      <c r="E300" s="124"/>
      <c r="F300" s="125" t="s">
        <v>5</v>
      </c>
      <c r="G300" s="126"/>
      <c r="H300" s="126"/>
      <c r="I300" s="126"/>
      <c r="J300" s="126"/>
      <c r="K300" s="126"/>
      <c r="L300" s="126"/>
      <c r="M300" s="126"/>
      <c r="N300" s="126" t="s">
        <v>6</v>
      </c>
      <c r="O300" s="127" t="s">
        <v>109</v>
      </c>
      <c r="P300" s="127"/>
      <c r="Q300" s="127" t="s">
        <v>110</v>
      </c>
      <c r="R300" s="127" t="s">
        <v>111</v>
      </c>
      <c r="S300" s="127" t="s">
        <v>112</v>
      </c>
      <c r="T300" s="127" t="s">
        <v>113</v>
      </c>
      <c r="U300" s="127" t="s">
        <v>122</v>
      </c>
      <c r="V300" s="127" t="s">
        <v>126</v>
      </c>
      <c r="W300" s="127" t="s">
        <v>127</v>
      </c>
      <c r="X300" s="127" t="s">
        <v>138</v>
      </c>
      <c r="Y300" s="127"/>
      <c r="Z300" s="128" t="s">
        <v>7</v>
      </c>
    </row>
    <row r="301" spans="1:26" x14ac:dyDescent="0.25">
      <c r="A301" s="129" t="s">
        <v>8</v>
      </c>
      <c r="B301" s="130" t="s">
        <v>9</v>
      </c>
      <c r="C301" s="130"/>
      <c r="D301" s="131"/>
      <c r="E301" s="131"/>
      <c r="F301" s="132">
        <f>+F302</f>
        <v>460000</v>
      </c>
      <c r="G301" s="132"/>
      <c r="H301" s="132"/>
      <c r="I301" s="132"/>
      <c r="J301" s="132"/>
      <c r="K301" s="132"/>
      <c r="L301" s="132"/>
      <c r="M301" s="132"/>
      <c r="N301" s="132">
        <f>SUM(N302:N306)</f>
        <v>26871296.259999998</v>
      </c>
      <c r="O301" s="132">
        <f>+O302+O303+O304+O306</f>
        <v>13924281.640000001</v>
      </c>
      <c r="P301" s="132"/>
      <c r="Q301" s="132">
        <f t="shared" ref="Q301:U301" si="12">+Q302+Q303+Q305+Q304+Q306</f>
        <v>13682041.370000001</v>
      </c>
      <c r="R301" s="132">
        <f t="shared" si="12"/>
        <v>13670492.370000001</v>
      </c>
      <c r="S301" s="132">
        <f t="shared" si="12"/>
        <v>14170774.26</v>
      </c>
      <c r="T301" s="132">
        <f t="shared" si="12"/>
        <v>13774153.029999999</v>
      </c>
      <c r="U301" s="132">
        <f t="shared" si="12"/>
        <v>13279506.029999999</v>
      </c>
      <c r="V301" s="132">
        <f>+V302+V303+V305+V304+V306</f>
        <v>11432948.25</v>
      </c>
      <c r="W301" s="132">
        <f>+W302+W303+W305+W304+W306</f>
        <v>10891354.17</v>
      </c>
      <c r="X301" s="132">
        <f>+X302+X303+X305+X304+X306</f>
        <v>11680200.280000001</v>
      </c>
      <c r="Y301" s="132"/>
      <c r="Z301" s="132">
        <f>+Z302+Z303+Z305+Z304+Z306</f>
        <v>143837047.66</v>
      </c>
    </row>
    <row r="302" spans="1:26" x14ac:dyDescent="0.25">
      <c r="A302" s="133"/>
      <c r="B302" s="134" t="s">
        <v>10</v>
      </c>
      <c r="C302" s="135"/>
      <c r="D302" s="135"/>
      <c r="E302" s="131"/>
      <c r="F302" s="136">
        <v>460000</v>
      </c>
      <c r="G302" s="136"/>
      <c r="H302" s="136"/>
      <c r="I302" s="136"/>
      <c r="J302" s="136"/>
      <c r="K302" s="136"/>
      <c r="L302" s="136"/>
      <c r="M302" s="136"/>
      <c r="N302" s="136">
        <v>23090079.949999999</v>
      </c>
      <c r="O302" s="136">
        <v>12007462.33</v>
      </c>
      <c r="P302" s="136"/>
      <c r="Q302" s="136">
        <v>11797712.33</v>
      </c>
      <c r="R302" s="136">
        <v>11787712.33</v>
      </c>
      <c r="S302" s="136">
        <v>12220894.33</v>
      </c>
      <c r="T302" s="136">
        <v>11877469.58</v>
      </c>
      <c r="U302" s="136">
        <v>11387469.58</v>
      </c>
      <c r="V302" s="136">
        <v>9881625.4800000004</v>
      </c>
      <c r="W302" s="136">
        <v>9556908.0299999993</v>
      </c>
      <c r="X302" s="136">
        <v>10093046.15</v>
      </c>
      <c r="Y302" s="136"/>
      <c r="Z302" s="136">
        <f>SUM(F302:X302)</f>
        <v>124160380.09</v>
      </c>
    </row>
    <row r="303" spans="1:26" x14ac:dyDescent="0.25">
      <c r="A303" s="133"/>
      <c r="B303" s="134" t="s">
        <v>11</v>
      </c>
      <c r="C303" s="135"/>
      <c r="D303" s="135"/>
      <c r="E303" s="131"/>
      <c r="F303" s="136">
        <v>0</v>
      </c>
      <c r="G303" s="136"/>
      <c r="H303" s="136"/>
      <c r="I303" s="136"/>
      <c r="J303" s="136"/>
      <c r="K303" s="136"/>
      <c r="L303" s="136"/>
      <c r="M303" s="136"/>
      <c r="N303" s="136">
        <v>304000</v>
      </c>
      <c r="O303" s="136">
        <v>142000</v>
      </c>
      <c r="P303" s="136"/>
      <c r="Q303" s="136">
        <v>142000</v>
      </c>
      <c r="R303" s="136">
        <v>142000</v>
      </c>
      <c r="S303" s="136">
        <v>142000</v>
      </c>
      <c r="T303" s="136">
        <v>142000</v>
      </c>
      <c r="U303" s="136">
        <v>142000</v>
      </c>
      <c r="V303" s="136">
        <v>65800</v>
      </c>
      <c r="W303" s="136">
        <v>53000</v>
      </c>
      <c r="X303" s="136">
        <v>65000</v>
      </c>
      <c r="Y303" s="136"/>
      <c r="Z303" s="136">
        <f>SUM(F303:X303)</f>
        <v>1339800</v>
      </c>
    </row>
    <row r="304" spans="1:26" x14ac:dyDescent="0.25">
      <c r="A304" s="133"/>
      <c r="B304" s="137" t="s">
        <v>139</v>
      </c>
      <c r="C304" s="138"/>
      <c r="D304" s="138"/>
      <c r="E304" s="131"/>
      <c r="F304" s="136">
        <v>0</v>
      </c>
      <c r="G304" s="136"/>
      <c r="H304" s="136"/>
      <c r="I304" s="136"/>
      <c r="J304" s="136"/>
      <c r="K304" s="136"/>
      <c r="L304" s="136"/>
      <c r="M304" s="136"/>
      <c r="N304" s="136">
        <v>0</v>
      </c>
      <c r="O304" s="136">
        <v>0</v>
      </c>
      <c r="P304" s="136"/>
      <c r="Q304" s="136">
        <v>0</v>
      </c>
      <c r="R304" s="136">
        <v>0</v>
      </c>
      <c r="S304" s="136">
        <v>0</v>
      </c>
      <c r="T304" s="136">
        <v>0</v>
      </c>
      <c r="U304" s="136">
        <v>0</v>
      </c>
      <c r="V304" s="136">
        <v>0</v>
      </c>
      <c r="W304" s="136">
        <v>0</v>
      </c>
      <c r="X304" s="136">
        <v>0</v>
      </c>
      <c r="Y304" s="136"/>
      <c r="Z304" s="136">
        <f>SUM(F304:X304)</f>
        <v>0</v>
      </c>
    </row>
    <row r="305" spans="1:26" x14ac:dyDescent="0.25">
      <c r="A305" s="133"/>
      <c r="B305" s="137" t="s">
        <v>140</v>
      </c>
      <c r="C305" s="138"/>
      <c r="D305" s="138"/>
      <c r="E305" s="131"/>
      <c r="F305" s="136">
        <v>0</v>
      </c>
      <c r="G305" s="136"/>
      <c r="H305" s="136"/>
      <c r="I305" s="136"/>
      <c r="J305" s="136"/>
      <c r="K305" s="136"/>
      <c r="L305" s="136"/>
      <c r="M305" s="136"/>
      <c r="N305" s="136">
        <v>0</v>
      </c>
      <c r="O305" s="136">
        <v>0</v>
      </c>
      <c r="P305" s="136"/>
      <c r="Q305" s="136">
        <v>0</v>
      </c>
      <c r="R305" s="136">
        <v>0</v>
      </c>
      <c r="S305" s="136">
        <v>0</v>
      </c>
      <c r="T305" s="136">
        <v>0</v>
      </c>
      <c r="U305" s="136">
        <v>0</v>
      </c>
      <c r="V305" s="136">
        <v>0</v>
      </c>
      <c r="W305" s="136">
        <v>0</v>
      </c>
      <c r="X305" s="136">
        <v>0</v>
      </c>
      <c r="Y305" s="136"/>
      <c r="Z305" s="136">
        <f>SUM(F305:X305)</f>
        <v>0</v>
      </c>
    </row>
    <row r="306" spans="1:26" x14ac:dyDescent="0.25">
      <c r="A306" s="133"/>
      <c r="B306" s="139" t="s">
        <v>141</v>
      </c>
      <c r="C306" s="139"/>
      <c r="D306" s="139"/>
      <c r="E306" s="131"/>
      <c r="F306" s="136">
        <v>0</v>
      </c>
      <c r="G306" s="136"/>
      <c r="H306" s="136"/>
      <c r="I306" s="136"/>
      <c r="J306" s="136"/>
      <c r="K306" s="136"/>
      <c r="L306" s="136"/>
      <c r="M306" s="136"/>
      <c r="N306" s="136">
        <v>3477216.31</v>
      </c>
      <c r="O306" s="136">
        <v>1774819.31</v>
      </c>
      <c r="P306" s="136"/>
      <c r="Q306" s="136">
        <v>1742329.04</v>
      </c>
      <c r="R306" s="136">
        <v>1740780.04</v>
      </c>
      <c r="S306" s="136">
        <v>1807879.93</v>
      </c>
      <c r="T306" s="136">
        <v>1754683.45</v>
      </c>
      <c r="U306" s="136">
        <v>1750036.45</v>
      </c>
      <c r="V306" s="136">
        <v>1485522.77</v>
      </c>
      <c r="W306" s="136">
        <v>1281446.1399999999</v>
      </c>
      <c r="X306" s="136">
        <v>1522154.13</v>
      </c>
      <c r="Y306" s="136"/>
      <c r="Z306" s="136">
        <f>SUM(F306:X306)</f>
        <v>18336867.569999997</v>
      </c>
    </row>
    <row r="307" spans="1:26" x14ac:dyDescent="0.25">
      <c r="A307" s="129" t="s">
        <v>12</v>
      </c>
      <c r="B307" s="140" t="s">
        <v>13</v>
      </c>
      <c r="C307" s="135"/>
      <c r="D307" s="131"/>
      <c r="E307" s="131"/>
      <c r="F307" s="132">
        <f>+F308+F309+F313</f>
        <v>640034.39</v>
      </c>
      <c r="G307" s="132"/>
      <c r="H307" s="132"/>
      <c r="I307" s="132"/>
      <c r="J307" s="132"/>
      <c r="K307" s="132"/>
      <c r="L307" s="132"/>
      <c r="M307" s="132"/>
      <c r="N307" s="132">
        <f>+N308+N309+N313</f>
        <v>1297105.8799999999</v>
      </c>
      <c r="O307" s="132">
        <f>SUM(O309:O313)+O308</f>
        <v>3396197.6</v>
      </c>
      <c r="P307" s="132"/>
      <c r="Q307" s="132">
        <f>+Q308+Q309+Q312+Q313</f>
        <v>1519697.37</v>
      </c>
      <c r="R307" s="132">
        <f>+R308+R309+R313+R316+R312</f>
        <v>1824415.88</v>
      </c>
      <c r="S307" s="132">
        <f>SUM(S308:S317)</f>
        <v>1376736.79</v>
      </c>
      <c r="T307" s="132">
        <f>+T308+T309+T313+T316+T312</f>
        <v>1925904.6099999999</v>
      </c>
      <c r="U307" s="132">
        <f>+U308+U309+U313+U316+U312</f>
        <v>1747019</v>
      </c>
      <c r="V307" s="132">
        <f>+V308+V309+V313+V316+V312</f>
        <v>1357487.44</v>
      </c>
      <c r="W307" s="132">
        <f>+W308+W309+W313+W316+W312</f>
        <v>1001603.36</v>
      </c>
      <c r="X307" s="132">
        <f>+X308+X309+X313+X316+X312</f>
        <v>764213</v>
      </c>
      <c r="Y307" s="132"/>
      <c r="Z307" s="132">
        <f>+Z313+Z312+Z311+Z310+Z309+Z308+Z316</f>
        <v>16850415.32</v>
      </c>
    </row>
    <row r="308" spans="1:26" x14ac:dyDescent="0.25">
      <c r="A308" s="133"/>
      <c r="B308" s="134" t="s">
        <v>14</v>
      </c>
      <c r="C308" s="135"/>
      <c r="D308" s="135"/>
      <c r="E308" s="131"/>
      <c r="F308" s="136">
        <v>361222.79</v>
      </c>
      <c r="G308" s="136"/>
      <c r="H308" s="136"/>
      <c r="I308" s="136"/>
      <c r="J308" s="136"/>
      <c r="K308" s="136"/>
      <c r="L308" s="136"/>
      <c r="M308" s="136"/>
      <c r="N308" s="136">
        <v>413620.14</v>
      </c>
      <c r="O308" s="136">
        <v>243581</v>
      </c>
      <c r="P308" s="136"/>
      <c r="Q308" s="136">
        <v>331950.77</v>
      </c>
      <c r="R308" s="136">
        <v>323484.28000000003</v>
      </c>
      <c r="S308" s="136">
        <v>310091.39</v>
      </c>
      <c r="T308" s="136">
        <v>318759.19</v>
      </c>
      <c r="U308" s="136">
        <v>331873.59999999998</v>
      </c>
      <c r="V308" s="136">
        <v>303670.43</v>
      </c>
      <c r="W308" s="136">
        <v>149262.31</v>
      </c>
      <c r="X308" s="136">
        <v>568102.32999999996</v>
      </c>
      <c r="Y308" s="136"/>
      <c r="Z308" s="136">
        <f t="shared" ref="Z308:Z318" si="13">SUM(F308:X308)</f>
        <v>3655618.2300000004</v>
      </c>
    </row>
    <row r="309" spans="1:26" x14ac:dyDescent="0.25">
      <c r="A309" s="141"/>
      <c r="B309" s="142" t="s">
        <v>15</v>
      </c>
      <c r="C309" s="139"/>
      <c r="D309" s="139"/>
      <c r="E309" s="131"/>
      <c r="F309" s="136">
        <v>124380</v>
      </c>
      <c r="G309" s="136"/>
      <c r="H309" s="136"/>
      <c r="I309" s="136"/>
      <c r="J309" s="136"/>
      <c r="K309" s="136"/>
      <c r="L309" s="136"/>
      <c r="M309" s="136"/>
      <c r="N309" s="136">
        <v>68500</v>
      </c>
      <c r="O309" s="136">
        <v>111500</v>
      </c>
      <c r="P309" s="136"/>
      <c r="Q309" s="136">
        <v>80000</v>
      </c>
      <c r="R309" s="136">
        <v>161500</v>
      </c>
      <c r="S309" s="136">
        <v>111500</v>
      </c>
      <c r="T309" s="136">
        <v>232000.02</v>
      </c>
      <c r="U309" s="136">
        <v>1010000</v>
      </c>
      <c r="V309" s="136">
        <v>1020250.01</v>
      </c>
      <c r="W309" s="136">
        <v>124416.67</v>
      </c>
      <c r="X309" s="136">
        <v>98916.67</v>
      </c>
      <c r="Y309" s="136"/>
      <c r="Z309" s="136">
        <f t="shared" si="13"/>
        <v>3142963.37</v>
      </c>
    </row>
    <row r="310" spans="1:26" x14ac:dyDescent="0.25">
      <c r="A310" s="133"/>
      <c r="B310" s="134" t="s">
        <v>16</v>
      </c>
      <c r="C310" s="135"/>
      <c r="D310" s="135"/>
      <c r="E310" s="131"/>
      <c r="F310" s="136">
        <v>0</v>
      </c>
      <c r="G310" s="136"/>
      <c r="H310" s="136"/>
      <c r="I310" s="136"/>
      <c r="J310" s="136"/>
      <c r="K310" s="136"/>
      <c r="L310" s="136"/>
      <c r="M310" s="136"/>
      <c r="N310" s="136">
        <v>0</v>
      </c>
      <c r="O310" s="136">
        <v>0</v>
      </c>
      <c r="P310" s="136"/>
      <c r="Q310" s="136">
        <v>0</v>
      </c>
      <c r="R310" s="136"/>
      <c r="S310" s="136">
        <v>0</v>
      </c>
      <c r="T310" s="136">
        <v>0</v>
      </c>
      <c r="U310" s="136">
        <v>0</v>
      </c>
      <c r="V310" s="136">
        <v>0</v>
      </c>
      <c r="W310" s="136">
        <v>0</v>
      </c>
      <c r="X310" s="136">
        <v>0</v>
      </c>
      <c r="Y310" s="136"/>
      <c r="Z310" s="136">
        <f t="shared" si="13"/>
        <v>0</v>
      </c>
    </row>
    <row r="311" spans="1:26" x14ac:dyDescent="0.25">
      <c r="A311" s="133"/>
      <c r="B311" s="143" t="s">
        <v>17</v>
      </c>
      <c r="C311" s="143"/>
      <c r="D311" s="143"/>
      <c r="E311" s="131"/>
      <c r="F311" s="136">
        <v>0</v>
      </c>
      <c r="G311" s="136"/>
      <c r="H311" s="136"/>
      <c r="I311" s="136"/>
      <c r="J311" s="136"/>
      <c r="K311" s="136"/>
      <c r="L311" s="136"/>
      <c r="M311" s="136"/>
      <c r="N311" s="136">
        <v>0</v>
      </c>
      <c r="O311" s="136">
        <v>0</v>
      </c>
      <c r="P311" s="136"/>
      <c r="Q311" s="136">
        <v>0</v>
      </c>
      <c r="R311" s="136"/>
      <c r="S311" s="136">
        <v>0</v>
      </c>
      <c r="T311" s="136">
        <v>0</v>
      </c>
      <c r="U311" s="136">
        <v>0</v>
      </c>
      <c r="V311" s="136">
        <v>0</v>
      </c>
      <c r="W311" s="136">
        <v>0</v>
      </c>
      <c r="X311" s="136">
        <v>0</v>
      </c>
      <c r="Y311" s="136"/>
      <c r="Z311" s="136">
        <f t="shared" si="13"/>
        <v>0</v>
      </c>
    </row>
    <row r="312" spans="1:26" x14ac:dyDescent="0.25">
      <c r="A312" s="133"/>
      <c r="B312" s="134" t="s">
        <v>18</v>
      </c>
      <c r="C312" s="135"/>
      <c r="D312" s="135"/>
      <c r="E312" s="144"/>
      <c r="F312" s="136">
        <v>0</v>
      </c>
      <c r="G312" s="136"/>
      <c r="H312" s="136"/>
      <c r="I312" s="136"/>
      <c r="J312" s="136"/>
      <c r="K312" s="136"/>
      <c r="L312" s="136"/>
      <c r="M312" s="136"/>
      <c r="N312" s="136">
        <v>0</v>
      </c>
      <c r="O312" s="136">
        <v>2880000</v>
      </c>
      <c r="P312" s="136"/>
      <c r="Q312" s="136">
        <v>960000</v>
      </c>
      <c r="R312" s="136">
        <v>885000</v>
      </c>
      <c r="S312" s="136">
        <v>810000</v>
      </c>
      <c r="T312" s="136">
        <v>1110000</v>
      </c>
      <c r="U312" s="136">
        <v>0</v>
      </c>
      <c r="V312" s="136">
        <v>33567</v>
      </c>
      <c r="W312" s="136">
        <v>525000</v>
      </c>
      <c r="X312" s="136">
        <v>0</v>
      </c>
      <c r="Y312" s="136"/>
      <c r="Z312" s="136">
        <f t="shared" si="13"/>
        <v>7203567</v>
      </c>
    </row>
    <row r="313" spans="1:26" x14ac:dyDescent="0.25">
      <c r="A313" s="133"/>
      <c r="B313" s="134" t="s">
        <v>19</v>
      </c>
      <c r="C313" s="135"/>
      <c r="D313" s="135"/>
      <c r="E313" s="131"/>
      <c r="F313" s="136">
        <v>154431.6</v>
      </c>
      <c r="G313" s="136"/>
      <c r="H313" s="136"/>
      <c r="I313" s="136"/>
      <c r="J313" s="136"/>
      <c r="K313" s="136"/>
      <c r="L313" s="136"/>
      <c r="M313" s="136"/>
      <c r="N313" s="136">
        <v>814985.74</v>
      </c>
      <c r="O313" s="136">
        <v>161116.6</v>
      </c>
      <c r="P313" s="136"/>
      <c r="Q313" s="136">
        <v>147746.6</v>
      </c>
      <c r="R313" s="136">
        <v>154431.6</v>
      </c>
      <c r="S313" s="136">
        <v>145145.4</v>
      </c>
      <c r="T313" s="136">
        <v>145145.4</v>
      </c>
      <c r="U313" s="136">
        <v>145145.4</v>
      </c>
      <c r="V313" s="136">
        <v>0</v>
      </c>
      <c r="W313" s="136">
        <v>92924.38</v>
      </c>
      <c r="X313" s="136">
        <v>97194</v>
      </c>
      <c r="Y313" s="136"/>
      <c r="Z313" s="136">
        <f t="shared" si="13"/>
        <v>2058266.7199999997</v>
      </c>
    </row>
    <row r="314" spans="1:26" x14ac:dyDescent="0.25">
      <c r="A314" s="133"/>
      <c r="B314" s="142" t="s">
        <v>20</v>
      </c>
      <c r="C314" s="135"/>
      <c r="D314" s="135"/>
      <c r="E314" s="131"/>
      <c r="F314" s="136">
        <v>0</v>
      </c>
      <c r="G314" s="136"/>
      <c r="H314" s="136"/>
      <c r="I314" s="136"/>
      <c r="J314" s="136"/>
      <c r="K314" s="136"/>
      <c r="L314" s="136"/>
      <c r="M314" s="136"/>
      <c r="N314" s="136">
        <v>0</v>
      </c>
      <c r="O314" s="136">
        <v>0</v>
      </c>
      <c r="P314" s="136"/>
      <c r="Q314" s="136">
        <v>0</v>
      </c>
      <c r="R314" s="136">
        <v>0</v>
      </c>
      <c r="S314" s="136">
        <v>0</v>
      </c>
      <c r="T314" s="136">
        <v>0</v>
      </c>
      <c r="U314" s="136">
        <v>0</v>
      </c>
      <c r="V314" s="136">
        <v>0</v>
      </c>
      <c r="W314" s="136">
        <v>0</v>
      </c>
      <c r="X314" s="136">
        <v>0</v>
      </c>
      <c r="Y314" s="136"/>
      <c r="Z314" s="136">
        <f t="shared" si="13"/>
        <v>0</v>
      </c>
    </row>
    <row r="315" spans="1:26" x14ac:dyDescent="0.25">
      <c r="A315" s="133"/>
      <c r="B315" s="139" t="s">
        <v>21</v>
      </c>
      <c r="C315" s="139"/>
      <c r="D315" s="139"/>
      <c r="E315" s="139"/>
      <c r="F315" s="136">
        <v>0</v>
      </c>
      <c r="G315" s="136"/>
      <c r="H315" s="136"/>
      <c r="I315" s="136"/>
      <c r="J315" s="136"/>
      <c r="K315" s="136"/>
      <c r="L315" s="136"/>
      <c r="M315" s="136"/>
      <c r="N315" s="136">
        <v>0</v>
      </c>
      <c r="O315" s="136">
        <v>0</v>
      </c>
      <c r="P315" s="136"/>
      <c r="Q315" s="136">
        <v>0</v>
      </c>
      <c r="R315" s="136">
        <v>0</v>
      </c>
      <c r="S315" s="136">
        <v>0</v>
      </c>
      <c r="T315" s="136">
        <v>0</v>
      </c>
      <c r="U315" s="136">
        <v>0</v>
      </c>
      <c r="V315" s="136">
        <v>0</v>
      </c>
      <c r="W315" s="136">
        <v>0</v>
      </c>
      <c r="X315" s="136">
        <v>0</v>
      </c>
      <c r="Y315" s="136"/>
      <c r="Z315" s="136">
        <f t="shared" si="13"/>
        <v>0</v>
      </c>
    </row>
    <row r="316" spans="1:26" x14ac:dyDescent="0.25">
      <c r="A316" s="133"/>
      <c r="B316" s="142" t="s">
        <v>22</v>
      </c>
      <c r="C316" s="139"/>
      <c r="D316" s="139"/>
      <c r="E316" s="139"/>
      <c r="F316" s="136">
        <v>0</v>
      </c>
      <c r="G316" s="136"/>
      <c r="H316" s="136"/>
      <c r="I316" s="136"/>
      <c r="J316" s="136"/>
      <c r="K316" s="136"/>
      <c r="L316" s="136"/>
      <c r="M316" s="136"/>
      <c r="N316" s="136">
        <v>0</v>
      </c>
      <c r="O316" s="136">
        <v>0</v>
      </c>
      <c r="P316" s="136"/>
      <c r="Q316" s="136">
        <v>0</v>
      </c>
      <c r="R316" s="136">
        <v>300000</v>
      </c>
      <c r="S316" s="136">
        <v>0</v>
      </c>
      <c r="T316" s="136">
        <v>120000</v>
      </c>
      <c r="U316" s="136">
        <v>260000</v>
      </c>
      <c r="V316" s="136">
        <v>0</v>
      </c>
      <c r="W316" s="136">
        <v>110000</v>
      </c>
      <c r="X316" s="136">
        <v>0</v>
      </c>
      <c r="Y316" s="136"/>
      <c r="Z316" s="136">
        <f t="shared" si="13"/>
        <v>790000</v>
      </c>
    </row>
    <row r="317" spans="1:26" x14ac:dyDescent="0.25">
      <c r="A317" s="133"/>
      <c r="B317" s="142" t="s">
        <v>23</v>
      </c>
      <c r="C317" s="139"/>
      <c r="D317" s="139"/>
      <c r="E317" s="131"/>
      <c r="F317" s="136">
        <v>0</v>
      </c>
      <c r="G317" s="136"/>
      <c r="H317" s="136"/>
      <c r="I317" s="136"/>
      <c r="J317" s="136"/>
      <c r="K317" s="136"/>
      <c r="L317" s="136"/>
      <c r="M317" s="136"/>
      <c r="N317" s="136">
        <v>0</v>
      </c>
      <c r="O317" s="136">
        <v>0</v>
      </c>
      <c r="P317" s="136"/>
      <c r="Q317" s="136">
        <v>0</v>
      </c>
      <c r="R317" s="136">
        <v>0</v>
      </c>
      <c r="S317" s="136">
        <v>0</v>
      </c>
      <c r="T317" s="136">
        <v>0</v>
      </c>
      <c r="U317" s="136">
        <v>0</v>
      </c>
      <c r="V317" s="136">
        <v>0</v>
      </c>
      <c r="W317" s="136">
        <v>0</v>
      </c>
      <c r="X317" s="136">
        <v>0</v>
      </c>
      <c r="Y317" s="136"/>
      <c r="Z317" s="136">
        <f t="shared" si="13"/>
        <v>0</v>
      </c>
    </row>
    <row r="318" spans="1:26" x14ac:dyDescent="0.25">
      <c r="A318" s="133"/>
      <c r="B318" s="139" t="s">
        <v>142</v>
      </c>
      <c r="C318" s="139"/>
      <c r="D318" s="139"/>
      <c r="E318" s="131"/>
      <c r="F318" s="136">
        <v>0</v>
      </c>
      <c r="G318" s="136"/>
      <c r="H318" s="136"/>
      <c r="I318" s="136"/>
      <c r="J318" s="136"/>
      <c r="K318" s="136"/>
      <c r="L318" s="136"/>
      <c r="M318" s="136"/>
      <c r="N318" s="136">
        <v>0</v>
      </c>
      <c r="O318" s="136">
        <v>0</v>
      </c>
      <c r="P318" s="136"/>
      <c r="Q318" s="136">
        <v>0</v>
      </c>
      <c r="R318" s="136">
        <v>0</v>
      </c>
      <c r="S318" s="136">
        <v>0</v>
      </c>
      <c r="T318" s="136">
        <v>0</v>
      </c>
      <c r="U318" s="136">
        <v>0</v>
      </c>
      <c r="V318" s="136">
        <v>0</v>
      </c>
      <c r="W318" s="136">
        <v>0</v>
      </c>
      <c r="X318" s="136">
        <v>0</v>
      </c>
      <c r="Y318" s="136"/>
      <c r="Z318" s="136">
        <f t="shared" si="13"/>
        <v>0</v>
      </c>
    </row>
    <row r="319" spans="1:26" x14ac:dyDescent="0.25">
      <c r="A319" s="129" t="s">
        <v>24</v>
      </c>
      <c r="B319" s="140" t="s">
        <v>25</v>
      </c>
      <c r="C319" s="135"/>
      <c r="D319" s="131"/>
      <c r="E319" s="131"/>
      <c r="F319" s="132">
        <f>+F326</f>
        <v>336150.1</v>
      </c>
      <c r="G319" s="132"/>
      <c r="H319" s="132"/>
      <c r="I319" s="132"/>
      <c r="J319" s="132"/>
      <c r="K319" s="132"/>
      <c r="L319" s="132"/>
      <c r="M319" s="132"/>
      <c r="N319" s="132">
        <f>SUM(N320:N330)</f>
        <v>1868818.2799999998</v>
      </c>
      <c r="O319" s="132">
        <f>SUM(O321:O326)</f>
        <v>1197967.47</v>
      </c>
      <c r="P319" s="132"/>
      <c r="Q319" s="132">
        <f t="shared" ref="Q319" si="14">SUM(Q321:Q326)</f>
        <v>1354908.23</v>
      </c>
      <c r="R319" s="132">
        <f>SUM(R321:R343)+R320</f>
        <v>3003948.19</v>
      </c>
      <c r="S319" s="132">
        <f>+S320+S321+S322+S323+S324+S325+S326+S327+S328</f>
        <v>3539603.4299999997</v>
      </c>
      <c r="T319" s="132">
        <f>SUM(T321:T326)+T330</f>
        <v>5135265.1199999992</v>
      </c>
      <c r="U319" s="132">
        <f>SUM(U321:U326)+U330</f>
        <v>1154265.69</v>
      </c>
      <c r="V319" s="132">
        <f>SUM(V321:V326)+V330</f>
        <v>308082</v>
      </c>
      <c r="W319" s="132">
        <f>SUM(W321:W326)+W330+W320</f>
        <v>945674.23</v>
      </c>
      <c r="X319" s="132">
        <f>SUM(X321:X326)+X330+X320</f>
        <v>3467396.1100000003</v>
      </c>
      <c r="Y319" s="132"/>
      <c r="Z319" s="132">
        <f>+Z328+Z326+Z325+Z324+Z323+Z322+Z321+Z320+Z330</f>
        <v>22312078.850000001</v>
      </c>
    </row>
    <row r="320" spans="1:26" x14ac:dyDescent="0.25">
      <c r="A320" s="133"/>
      <c r="B320" s="139" t="s">
        <v>143</v>
      </c>
      <c r="C320" s="139"/>
      <c r="D320" s="139"/>
      <c r="E320" s="131"/>
      <c r="F320" s="136">
        <v>0</v>
      </c>
      <c r="G320" s="136"/>
      <c r="H320" s="136"/>
      <c r="I320" s="136"/>
      <c r="J320" s="136"/>
      <c r="K320" s="136"/>
      <c r="L320" s="136"/>
      <c r="M320" s="136"/>
      <c r="N320" s="136">
        <v>344634.88</v>
      </c>
      <c r="O320" s="136">
        <v>0</v>
      </c>
      <c r="P320" s="136"/>
      <c r="Q320" s="136">
        <v>0</v>
      </c>
      <c r="R320" s="136">
        <v>219711.47</v>
      </c>
      <c r="S320" s="136">
        <v>2786616.23</v>
      </c>
      <c r="T320" s="136">
        <v>0</v>
      </c>
      <c r="U320" s="136">
        <v>0</v>
      </c>
      <c r="V320" s="136">
        <v>0</v>
      </c>
      <c r="W320" s="136">
        <v>236632.86</v>
      </c>
      <c r="X320" s="136">
        <f>473265.72+1199999.8</f>
        <v>1673265.52</v>
      </c>
      <c r="Y320" s="136"/>
      <c r="Z320" s="136">
        <f t="shared" ref="Z320:Z326" si="15">SUM(F320:X320)</f>
        <v>5260860.96</v>
      </c>
    </row>
    <row r="321" spans="1:26" x14ac:dyDescent="0.25">
      <c r="A321" s="133"/>
      <c r="B321" s="134" t="s">
        <v>26</v>
      </c>
      <c r="C321" s="135"/>
      <c r="D321" s="135"/>
      <c r="E321" s="131"/>
      <c r="F321" s="136">
        <v>0</v>
      </c>
      <c r="G321" s="136"/>
      <c r="H321" s="136"/>
      <c r="I321" s="136"/>
      <c r="J321" s="136"/>
      <c r="K321" s="136"/>
      <c r="L321" s="136"/>
      <c r="M321" s="136"/>
      <c r="N321" s="136">
        <v>0</v>
      </c>
      <c r="O321" s="136">
        <v>0</v>
      </c>
      <c r="P321" s="136"/>
      <c r="Q321" s="136">
        <v>0</v>
      </c>
      <c r="R321" s="136">
        <v>0</v>
      </c>
      <c r="S321" s="136">
        <v>0</v>
      </c>
      <c r="T321" s="136">
        <v>0</v>
      </c>
      <c r="U321" s="136">
        <v>0</v>
      </c>
      <c r="V321" s="136">
        <v>0</v>
      </c>
      <c r="W321" s="136">
        <v>0</v>
      </c>
      <c r="X321" s="136">
        <v>0</v>
      </c>
      <c r="Y321" s="136"/>
      <c r="Z321" s="136">
        <f t="shared" si="15"/>
        <v>0</v>
      </c>
    </row>
    <row r="322" spans="1:26" x14ac:dyDescent="0.25">
      <c r="A322" s="133"/>
      <c r="B322" s="139" t="s">
        <v>144</v>
      </c>
      <c r="C322" s="139"/>
      <c r="D322" s="139"/>
      <c r="E322" s="131"/>
      <c r="F322" s="136">
        <v>0</v>
      </c>
      <c r="G322" s="136"/>
      <c r="H322" s="136"/>
      <c r="I322" s="136"/>
      <c r="J322" s="136"/>
      <c r="K322" s="136"/>
      <c r="L322" s="136"/>
      <c r="M322" s="136"/>
      <c r="N322" s="136">
        <v>0</v>
      </c>
      <c r="O322" s="136">
        <v>0</v>
      </c>
      <c r="P322" s="136"/>
      <c r="Q322" s="136">
        <v>0</v>
      </c>
      <c r="R322" s="136">
        <v>183179.84</v>
      </c>
      <c r="S322" s="136">
        <v>0</v>
      </c>
      <c r="T322" s="136">
        <v>301250.09999999998</v>
      </c>
      <c r="U322" s="136">
        <v>0</v>
      </c>
      <c r="V322" s="136">
        <v>0</v>
      </c>
      <c r="W322" s="136">
        <v>0</v>
      </c>
      <c r="X322" s="136">
        <v>46859.47</v>
      </c>
      <c r="Y322" s="136"/>
      <c r="Z322" s="136">
        <f t="shared" si="15"/>
        <v>531289.40999999992</v>
      </c>
    </row>
    <row r="323" spans="1:26" x14ac:dyDescent="0.25">
      <c r="A323" s="133"/>
      <c r="B323" s="143" t="s">
        <v>27</v>
      </c>
      <c r="C323" s="143"/>
      <c r="D323" s="143"/>
      <c r="E323" s="131"/>
      <c r="F323" s="136">
        <v>0</v>
      </c>
      <c r="G323" s="136"/>
      <c r="H323" s="136"/>
      <c r="I323" s="136"/>
      <c r="J323" s="136"/>
      <c r="K323" s="136"/>
      <c r="L323" s="136"/>
      <c r="M323" s="136"/>
      <c r="N323" s="136">
        <v>0</v>
      </c>
      <c r="O323" s="136">
        <v>0</v>
      </c>
      <c r="P323" s="136"/>
      <c r="Q323" s="136">
        <v>0</v>
      </c>
      <c r="R323" s="136">
        <v>0</v>
      </c>
      <c r="S323" s="136">
        <v>0</v>
      </c>
      <c r="T323" s="136">
        <v>0</v>
      </c>
      <c r="U323" s="136">
        <v>0</v>
      </c>
      <c r="V323" s="136">
        <v>0</v>
      </c>
      <c r="W323" s="136">
        <v>0</v>
      </c>
      <c r="X323" s="136">
        <v>0</v>
      </c>
      <c r="Y323" s="136"/>
      <c r="Z323" s="136">
        <f t="shared" si="15"/>
        <v>0</v>
      </c>
    </row>
    <row r="324" spans="1:26" x14ac:dyDescent="0.25">
      <c r="A324" s="133"/>
      <c r="B324" s="139" t="s">
        <v>145</v>
      </c>
      <c r="C324" s="139"/>
      <c r="D324" s="139"/>
      <c r="E324" s="131"/>
      <c r="F324" s="136">
        <v>0</v>
      </c>
      <c r="G324" s="136"/>
      <c r="H324" s="136"/>
      <c r="I324" s="136"/>
      <c r="J324" s="136"/>
      <c r="K324" s="136"/>
      <c r="L324" s="136"/>
      <c r="M324" s="136"/>
      <c r="N324" s="136">
        <v>0</v>
      </c>
      <c r="O324" s="136">
        <v>0</v>
      </c>
      <c r="P324" s="136"/>
      <c r="Q324" s="136">
        <v>0</v>
      </c>
      <c r="R324" s="136">
        <v>1879325.14</v>
      </c>
      <c r="S324" s="136">
        <v>0</v>
      </c>
      <c r="T324" s="136">
        <v>0</v>
      </c>
      <c r="U324" s="136">
        <v>0</v>
      </c>
      <c r="V324" s="136">
        <v>0</v>
      </c>
      <c r="W324" s="136">
        <v>369041.37</v>
      </c>
      <c r="X324" s="136">
        <v>177457.84</v>
      </c>
      <c r="Y324" s="136"/>
      <c r="Z324" s="136">
        <f t="shared" si="15"/>
        <v>2425824.3499999996</v>
      </c>
    </row>
    <row r="325" spans="1:26" x14ac:dyDescent="0.25">
      <c r="A325" s="133"/>
      <c r="B325" s="139" t="s">
        <v>146</v>
      </c>
      <c r="C325" s="139"/>
      <c r="D325" s="139"/>
      <c r="E325" s="131"/>
      <c r="F325" s="136">
        <v>0</v>
      </c>
      <c r="G325" s="136"/>
      <c r="H325" s="136"/>
      <c r="I325" s="136"/>
      <c r="J325" s="136"/>
      <c r="K325" s="136"/>
      <c r="L325" s="136"/>
      <c r="M325" s="136"/>
      <c r="N325" s="136">
        <v>0</v>
      </c>
      <c r="O325" s="136">
        <v>0</v>
      </c>
      <c r="P325" s="136"/>
      <c r="Q325" s="136">
        <v>0</v>
      </c>
      <c r="R325" s="136">
        <v>0</v>
      </c>
      <c r="S325" s="136">
        <v>0</v>
      </c>
      <c r="T325" s="136">
        <v>0</v>
      </c>
      <c r="U325" s="136">
        <v>362165.69</v>
      </c>
      <c r="V325" s="136">
        <v>0</v>
      </c>
      <c r="W325" s="136">
        <v>0</v>
      </c>
      <c r="X325" s="136">
        <v>449996.7</v>
      </c>
      <c r="Y325" s="136"/>
      <c r="Z325" s="136">
        <f t="shared" si="15"/>
        <v>812162.39</v>
      </c>
    </row>
    <row r="326" spans="1:26" x14ac:dyDescent="0.25">
      <c r="A326" s="133"/>
      <c r="B326" s="142" t="s">
        <v>28</v>
      </c>
      <c r="C326" s="139"/>
      <c r="D326" s="139"/>
      <c r="E326" s="131"/>
      <c r="F326" s="136">
        <v>336150.1</v>
      </c>
      <c r="G326" s="136"/>
      <c r="H326" s="136"/>
      <c r="I326" s="136"/>
      <c r="J326" s="136"/>
      <c r="K326" s="136"/>
      <c r="L326" s="136"/>
      <c r="M326" s="136"/>
      <c r="N326" s="136">
        <v>1524183.4</v>
      </c>
      <c r="O326" s="136">
        <v>1197967.47</v>
      </c>
      <c r="P326" s="136"/>
      <c r="Q326" s="136">
        <v>1354908.23</v>
      </c>
      <c r="R326" s="136">
        <v>576293.11</v>
      </c>
      <c r="S326" s="136">
        <v>752987.2</v>
      </c>
      <c r="T326" s="136">
        <v>4351229.75</v>
      </c>
      <c r="U326" s="136">
        <v>792100</v>
      </c>
      <c r="V326" s="136">
        <v>308082</v>
      </c>
      <c r="W326" s="136">
        <v>340000</v>
      </c>
      <c r="X326" s="136">
        <v>829232.57</v>
      </c>
      <c r="Y326" s="136"/>
      <c r="Z326" s="136">
        <f t="shared" si="15"/>
        <v>12363133.83</v>
      </c>
    </row>
    <row r="327" spans="1:26" x14ac:dyDescent="0.25">
      <c r="A327" s="133"/>
      <c r="B327" s="142" t="s">
        <v>29</v>
      </c>
      <c r="C327" s="139"/>
      <c r="D327" s="139"/>
      <c r="E327" s="131"/>
      <c r="F327" s="136">
        <v>0</v>
      </c>
      <c r="G327" s="136"/>
      <c r="H327" s="136"/>
      <c r="I327" s="136"/>
      <c r="J327" s="136"/>
      <c r="K327" s="136"/>
      <c r="L327" s="136"/>
      <c r="M327" s="136"/>
      <c r="N327" s="136">
        <v>0</v>
      </c>
      <c r="O327" s="136">
        <v>0</v>
      </c>
      <c r="P327" s="136"/>
      <c r="Q327" s="136">
        <v>0</v>
      </c>
      <c r="R327" s="136">
        <v>0</v>
      </c>
      <c r="S327" s="136">
        <v>0</v>
      </c>
      <c r="T327" s="136">
        <v>0</v>
      </c>
      <c r="U327" s="136">
        <v>0</v>
      </c>
      <c r="V327" s="136">
        <v>0</v>
      </c>
      <c r="W327" s="136">
        <v>0</v>
      </c>
      <c r="X327" s="136">
        <v>0</v>
      </c>
      <c r="Y327" s="136"/>
      <c r="Z327" s="136">
        <f>+N327+F327</f>
        <v>0</v>
      </c>
    </row>
    <row r="328" spans="1:26" x14ac:dyDescent="0.25">
      <c r="A328" s="133"/>
      <c r="B328" s="145" t="s">
        <v>30</v>
      </c>
      <c r="C328" s="139"/>
      <c r="D328" s="139"/>
      <c r="E328" s="146"/>
      <c r="F328" s="136">
        <v>0</v>
      </c>
      <c r="G328" s="136"/>
      <c r="H328" s="136"/>
      <c r="I328" s="136"/>
      <c r="J328" s="136"/>
      <c r="K328" s="136"/>
      <c r="L328" s="136"/>
      <c r="M328" s="136"/>
      <c r="N328" s="136">
        <v>0</v>
      </c>
      <c r="O328" s="136">
        <v>0</v>
      </c>
      <c r="P328" s="136"/>
      <c r="Q328" s="136">
        <v>0</v>
      </c>
      <c r="R328" s="136">
        <v>0</v>
      </c>
      <c r="S328" s="136">
        <v>0</v>
      </c>
      <c r="T328" s="136">
        <v>0</v>
      </c>
      <c r="U328" s="136">
        <v>0</v>
      </c>
      <c r="V328" s="136">
        <v>0</v>
      </c>
      <c r="W328" s="136">
        <v>0</v>
      </c>
      <c r="X328" s="136">
        <v>0</v>
      </c>
      <c r="Y328" s="136"/>
      <c r="Z328" s="136">
        <f>+N328+F328</f>
        <v>0</v>
      </c>
    </row>
    <row r="329" spans="1:26" x14ac:dyDescent="0.25">
      <c r="A329" s="133"/>
      <c r="B329" s="145" t="s">
        <v>31</v>
      </c>
      <c r="C329" s="139"/>
      <c r="D329" s="139"/>
      <c r="E329" s="146"/>
      <c r="F329" s="136">
        <v>0</v>
      </c>
      <c r="G329" s="136"/>
      <c r="H329" s="136"/>
      <c r="I329" s="136"/>
      <c r="J329" s="136"/>
      <c r="K329" s="136"/>
      <c r="L329" s="136"/>
      <c r="M329" s="136"/>
      <c r="N329" s="136">
        <v>0</v>
      </c>
      <c r="O329" s="136">
        <v>0</v>
      </c>
      <c r="P329" s="136"/>
      <c r="Q329" s="136">
        <v>0</v>
      </c>
      <c r="R329" s="136">
        <v>0</v>
      </c>
      <c r="S329" s="136">
        <v>0</v>
      </c>
      <c r="T329" s="136">
        <v>0</v>
      </c>
      <c r="U329" s="136">
        <v>0</v>
      </c>
      <c r="V329" s="136">
        <v>0</v>
      </c>
      <c r="W329" s="136">
        <v>0</v>
      </c>
      <c r="X329" s="136">
        <v>0</v>
      </c>
      <c r="Y329" s="136"/>
      <c r="Z329" s="136">
        <f>+N329+F329</f>
        <v>0</v>
      </c>
    </row>
    <row r="330" spans="1:26" x14ac:dyDescent="0.25">
      <c r="A330" s="133"/>
      <c r="B330" s="143" t="s">
        <v>32</v>
      </c>
      <c r="C330" s="143"/>
      <c r="D330" s="143"/>
      <c r="E330" s="131"/>
      <c r="F330" s="136">
        <v>0</v>
      </c>
      <c r="G330" s="136"/>
      <c r="H330" s="136"/>
      <c r="I330" s="136"/>
      <c r="J330" s="136"/>
      <c r="K330" s="136"/>
      <c r="L330" s="136"/>
      <c r="M330" s="136"/>
      <c r="N330" s="136">
        <v>0</v>
      </c>
      <c r="O330" s="136">
        <v>0</v>
      </c>
      <c r="P330" s="136"/>
      <c r="Q330" s="136">
        <v>0</v>
      </c>
      <c r="R330" s="136">
        <v>145438.63</v>
      </c>
      <c r="S330" s="136">
        <v>0</v>
      </c>
      <c r="T330" s="136">
        <v>482785.27</v>
      </c>
      <c r="U330" s="136">
        <v>0</v>
      </c>
      <c r="V330" s="136">
        <v>0</v>
      </c>
      <c r="W330" s="136">
        <v>0</v>
      </c>
      <c r="X330" s="136">
        <v>290584.01</v>
      </c>
      <c r="Y330" s="136"/>
      <c r="Z330" s="136">
        <f>SUM(F330:X330)</f>
        <v>918807.91</v>
      </c>
    </row>
    <row r="331" spans="1:26" x14ac:dyDescent="0.25">
      <c r="A331" s="129" t="s">
        <v>33</v>
      </c>
      <c r="B331" s="140" t="s">
        <v>34</v>
      </c>
      <c r="C331" s="135"/>
      <c r="D331" s="131"/>
      <c r="E331" s="131"/>
      <c r="F331" s="132">
        <v>0</v>
      </c>
      <c r="G331" s="132"/>
      <c r="H331" s="132"/>
      <c r="I331" s="132"/>
      <c r="J331" s="132"/>
      <c r="K331" s="132"/>
      <c r="L331" s="132"/>
      <c r="M331" s="132"/>
      <c r="N331" s="132">
        <v>0</v>
      </c>
      <c r="O331" s="132">
        <v>0</v>
      </c>
      <c r="P331" s="132"/>
      <c r="Q331" s="132">
        <v>0</v>
      </c>
      <c r="R331" s="132">
        <v>0</v>
      </c>
      <c r="S331" s="132">
        <v>0</v>
      </c>
      <c r="T331" s="132">
        <v>0</v>
      </c>
      <c r="U331" s="132">
        <v>0</v>
      </c>
      <c r="V331" s="132">
        <v>0</v>
      </c>
      <c r="W331" s="132">
        <v>0</v>
      </c>
      <c r="X331" s="132">
        <v>0</v>
      </c>
      <c r="Y331" s="132"/>
      <c r="Z331" s="132">
        <f t="shared" ref="Z331:Z343" si="16">+N331+F331</f>
        <v>0</v>
      </c>
    </row>
    <row r="332" spans="1:26" x14ac:dyDescent="0.25">
      <c r="A332" s="133"/>
      <c r="B332" s="292" t="s">
        <v>35</v>
      </c>
      <c r="C332" s="292"/>
      <c r="D332" s="292"/>
      <c r="E332" s="292"/>
      <c r="F332" s="136">
        <v>0</v>
      </c>
      <c r="G332" s="136"/>
      <c r="H332" s="136"/>
      <c r="I332" s="136"/>
      <c r="J332" s="136"/>
      <c r="K332" s="136"/>
      <c r="L332" s="136"/>
      <c r="M332" s="136"/>
      <c r="N332" s="136">
        <v>0</v>
      </c>
      <c r="O332" s="136">
        <v>0</v>
      </c>
      <c r="P332" s="136"/>
      <c r="Q332" s="136">
        <v>0</v>
      </c>
      <c r="R332" s="136">
        <v>0</v>
      </c>
      <c r="S332" s="136">
        <v>0</v>
      </c>
      <c r="T332" s="136">
        <v>0</v>
      </c>
      <c r="U332" s="136">
        <v>0</v>
      </c>
      <c r="V332" s="136">
        <v>0</v>
      </c>
      <c r="W332" s="136">
        <v>0</v>
      </c>
      <c r="X332" s="136">
        <v>0</v>
      </c>
      <c r="Y332" s="136"/>
      <c r="Z332" s="136">
        <f t="shared" si="16"/>
        <v>0</v>
      </c>
    </row>
    <row r="333" spans="1:26" x14ac:dyDescent="0.25">
      <c r="A333" s="133"/>
      <c r="B333" s="142" t="s">
        <v>36</v>
      </c>
      <c r="C333" s="139"/>
      <c r="D333" s="139"/>
      <c r="E333" s="139"/>
      <c r="F333" s="136">
        <v>0</v>
      </c>
      <c r="G333" s="136"/>
      <c r="H333" s="136"/>
      <c r="I333" s="136"/>
      <c r="J333" s="136"/>
      <c r="K333" s="136"/>
      <c r="L333" s="136"/>
      <c r="M333" s="136"/>
      <c r="N333" s="136">
        <v>0</v>
      </c>
      <c r="O333" s="136">
        <v>0</v>
      </c>
      <c r="P333" s="136"/>
      <c r="Q333" s="136">
        <v>0</v>
      </c>
      <c r="R333" s="136">
        <v>0</v>
      </c>
      <c r="S333" s="136">
        <v>0</v>
      </c>
      <c r="T333" s="136">
        <v>0</v>
      </c>
      <c r="U333" s="136">
        <v>0</v>
      </c>
      <c r="V333" s="136">
        <v>0</v>
      </c>
      <c r="W333" s="136">
        <v>0</v>
      </c>
      <c r="X333" s="136">
        <v>0</v>
      </c>
      <c r="Y333" s="136"/>
      <c r="Z333" s="136">
        <f t="shared" si="16"/>
        <v>0</v>
      </c>
    </row>
    <row r="334" spans="1:26" x14ac:dyDescent="0.25">
      <c r="A334" s="133"/>
      <c r="B334" s="142" t="s">
        <v>37</v>
      </c>
      <c r="C334" s="139"/>
      <c r="D334" s="139"/>
      <c r="E334" s="131"/>
      <c r="F334" s="136">
        <v>0</v>
      </c>
      <c r="G334" s="136"/>
      <c r="H334" s="136"/>
      <c r="I334" s="136"/>
      <c r="J334" s="136"/>
      <c r="K334" s="136"/>
      <c r="L334" s="136"/>
      <c r="M334" s="136"/>
      <c r="N334" s="136">
        <v>0</v>
      </c>
      <c r="O334" s="136">
        <v>0</v>
      </c>
      <c r="P334" s="136"/>
      <c r="Q334" s="136">
        <v>0</v>
      </c>
      <c r="R334" s="136">
        <v>0</v>
      </c>
      <c r="S334" s="136">
        <v>0</v>
      </c>
      <c r="T334" s="136">
        <v>0</v>
      </c>
      <c r="U334" s="136">
        <v>0</v>
      </c>
      <c r="V334" s="136">
        <v>0</v>
      </c>
      <c r="W334" s="136">
        <v>0</v>
      </c>
      <c r="X334" s="136">
        <v>0</v>
      </c>
      <c r="Y334" s="136"/>
      <c r="Z334" s="136">
        <f t="shared" si="16"/>
        <v>0</v>
      </c>
    </row>
    <row r="335" spans="1:26" x14ac:dyDescent="0.25">
      <c r="A335" s="133"/>
      <c r="B335" s="142" t="s">
        <v>38</v>
      </c>
      <c r="C335" s="139"/>
      <c r="D335" s="139"/>
      <c r="E335" s="131"/>
      <c r="F335" s="136">
        <v>0</v>
      </c>
      <c r="G335" s="136"/>
      <c r="H335" s="136"/>
      <c r="I335" s="136"/>
      <c r="J335" s="136"/>
      <c r="K335" s="136"/>
      <c r="L335" s="136"/>
      <c r="M335" s="136"/>
      <c r="N335" s="136">
        <v>0</v>
      </c>
      <c r="O335" s="136">
        <v>0</v>
      </c>
      <c r="P335" s="136"/>
      <c r="Q335" s="136">
        <v>0</v>
      </c>
      <c r="R335" s="136">
        <v>0</v>
      </c>
      <c r="S335" s="136">
        <v>0</v>
      </c>
      <c r="T335" s="136">
        <v>0</v>
      </c>
      <c r="U335" s="136">
        <v>0</v>
      </c>
      <c r="V335" s="136">
        <v>0</v>
      </c>
      <c r="W335" s="136">
        <v>0</v>
      </c>
      <c r="X335" s="136">
        <v>0</v>
      </c>
      <c r="Y335" s="136"/>
      <c r="Z335" s="136">
        <f t="shared" si="16"/>
        <v>0</v>
      </c>
    </row>
    <row r="336" spans="1:26" x14ac:dyDescent="0.25">
      <c r="A336" s="133"/>
      <c r="B336" s="142" t="s">
        <v>39</v>
      </c>
      <c r="C336" s="139"/>
      <c r="D336" s="139"/>
      <c r="E336" s="131"/>
      <c r="F336" s="136">
        <v>0</v>
      </c>
      <c r="G336" s="136"/>
      <c r="H336" s="136"/>
      <c r="I336" s="136"/>
      <c r="J336" s="136"/>
      <c r="K336" s="136"/>
      <c r="L336" s="136"/>
      <c r="M336" s="136"/>
      <c r="N336" s="136">
        <v>0</v>
      </c>
      <c r="O336" s="136">
        <v>0</v>
      </c>
      <c r="P336" s="136"/>
      <c r="Q336" s="136">
        <v>0</v>
      </c>
      <c r="R336" s="136">
        <v>0</v>
      </c>
      <c r="S336" s="136">
        <v>0</v>
      </c>
      <c r="T336" s="136">
        <v>0</v>
      </c>
      <c r="U336" s="136">
        <v>0</v>
      </c>
      <c r="V336" s="136">
        <v>0</v>
      </c>
      <c r="W336" s="136">
        <v>0</v>
      </c>
      <c r="X336" s="136">
        <v>0</v>
      </c>
      <c r="Y336" s="136"/>
      <c r="Z336" s="136">
        <f t="shared" si="16"/>
        <v>0</v>
      </c>
    </row>
    <row r="337" spans="1:26" x14ac:dyDescent="0.25">
      <c r="A337" s="133"/>
      <c r="B337" s="142" t="s">
        <v>40</v>
      </c>
      <c r="C337" s="139"/>
      <c r="D337" s="139"/>
      <c r="E337" s="131"/>
      <c r="F337" s="136">
        <v>0</v>
      </c>
      <c r="G337" s="136"/>
      <c r="H337" s="136"/>
      <c r="I337" s="136"/>
      <c r="J337" s="136"/>
      <c r="K337" s="136"/>
      <c r="L337" s="136"/>
      <c r="M337" s="136"/>
      <c r="N337" s="136">
        <v>0</v>
      </c>
      <c r="O337" s="136">
        <v>0</v>
      </c>
      <c r="P337" s="136"/>
      <c r="Q337" s="136">
        <v>0</v>
      </c>
      <c r="R337" s="136">
        <v>0</v>
      </c>
      <c r="S337" s="136">
        <v>0</v>
      </c>
      <c r="T337" s="136">
        <v>0</v>
      </c>
      <c r="U337" s="136">
        <v>0</v>
      </c>
      <c r="V337" s="136">
        <v>0</v>
      </c>
      <c r="W337" s="136">
        <v>0</v>
      </c>
      <c r="X337" s="136">
        <v>0</v>
      </c>
      <c r="Y337" s="136"/>
      <c r="Z337" s="136">
        <f t="shared" si="16"/>
        <v>0</v>
      </c>
    </row>
    <row r="338" spans="1:26" x14ac:dyDescent="0.25">
      <c r="A338" s="133"/>
      <c r="B338" s="142" t="s">
        <v>41</v>
      </c>
      <c r="C338" s="139"/>
      <c r="D338" s="139"/>
      <c r="E338" s="131"/>
      <c r="F338" s="136">
        <v>0</v>
      </c>
      <c r="G338" s="136"/>
      <c r="H338" s="136"/>
      <c r="I338" s="136"/>
      <c r="J338" s="136"/>
      <c r="K338" s="136"/>
      <c r="L338" s="136"/>
      <c r="M338" s="136"/>
      <c r="N338" s="136">
        <v>0</v>
      </c>
      <c r="O338" s="136">
        <v>0</v>
      </c>
      <c r="P338" s="136"/>
      <c r="Q338" s="136">
        <v>0</v>
      </c>
      <c r="R338" s="136">
        <v>0</v>
      </c>
      <c r="S338" s="136">
        <v>0</v>
      </c>
      <c r="T338" s="136">
        <v>0</v>
      </c>
      <c r="U338" s="136">
        <v>0</v>
      </c>
      <c r="V338" s="136">
        <v>0</v>
      </c>
      <c r="W338" s="136">
        <v>0</v>
      </c>
      <c r="X338" s="136">
        <v>0</v>
      </c>
      <c r="Y338" s="136"/>
      <c r="Z338" s="136">
        <f t="shared" si="16"/>
        <v>0</v>
      </c>
    </row>
    <row r="339" spans="1:26" x14ac:dyDescent="0.25">
      <c r="A339" s="133"/>
      <c r="B339" s="142" t="s">
        <v>42</v>
      </c>
      <c r="C339" s="139"/>
      <c r="D339" s="139"/>
      <c r="E339" s="131"/>
      <c r="F339" s="136">
        <v>0</v>
      </c>
      <c r="G339" s="136"/>
      <c r="H339" s="136"/>
      <c r="I339" s="136"/>
      <c r="J339" s="136"/>
      <c r="K339" s="136"/>
      <c r="L339" s="136"/>
      <c r="M339" s="136"/>
      <c r="N339" s="136">
        <v>0</v>
      </c>
      <c r="O339" s="136">
        <v>0</v>
      </c>
      <c r="P339" s="136"/>
      <c r="Q339" s="136">
        <v>0</v>
      </c>
      <c r="R339" s="136">
        <v>0</v>
      </c>
      <c r="S339" s="136">
        <v>0</v>
      </c>
      <c r="T339" s="136">
        <v>0</v>
      </c>
      <c r="U339" s="136">
        <v>0</v>
      </c>
      <c r="V339" s="136">
        <v>0</v>
      </c>
      <c r="W339" s="136">
        <v>0</v>
      </c>
      <c r="X339" s="136">
        <v>0</v>
      </c>
      <c r="Y339" s="136"/>
      <c r="Z339" s="136">
        <f t="shared" si="16"/>
        <v>0</v>
      </c>
    </row>
    <row r="340" spans="1:26" x14ac:dyDescent="0.25">
      <c r="A340" s="133"/>
      <c r="B340" s="142" t="s">
        <v>41</v>
      </c>
      <c r="C340" s="139"/>
      <c r="D340" s="139"/>
      <c r="E340" s="131"/>
      <c r="F340" s="136">
        <v>0</v>
      </c>
      <c r="G340" s="136"/>
      <c r="H340" s="136"/>
      <c r="I340" s="136"/>
      <c r="J340" s="136"/>
      <c r="K340" s="136"/>
      <c r="L340" s="136"/>
      <c r="M340" s="136"/>
      <c r="N340" s="136">
        <v>0</v>
      </c>
      <c r="O340" s="136">
        <v>0</v>
      </c>
      <c r="P340" s="136"/>
      <c r="Q340" s="136">
        <v>0</v>
      </c>
      <c r="R340" s="136">
        <v>0</v>
      </c>
      <c r="S340" s="136">
        <v>0</v>
      </c>
      <c r="T340" s="136">
        <v>0</v>
      </c>
      <c r="U340" s="136">
        <v>0</v>
      </c>
      <c r="V340" s="136">
        <v>0</v>
      </c>
      <c r="W340" s="136">
        <v>0</v>
      </c>
      <c r="X340" s="136">
        <v>0</v>
      </c>
      <c r="Y340" s="136"/>
      <c r="Z340" s="136">
        <f t="shared" si="16"/>
        <v>0</v>
      </c>
    </row>
    <row r="341" spans="1:26" x14ac:dyDescent="0.25">
      <c r="A341" s="147"/>
      <c r="B341" s="148" t="s">
        <v>43</v>
      </c>
      <c r="C341" s="131"/>
      <c r="D341" s="131"/>
      <c r="E341" s="131"/>
      <c r="F341" s="136">
        <v>0</v>
      </c>
      <c r="G341" s="136"/>
      <c r="H341" s="136"/>
      <c r="I341" s="136"/>
      <c r="J341" s="136"/>
      <c r="K341" s="136"/>
      <c r="L341" s="136"/>
      <c r="M341" s="136"/>
      <c r="N341" s="136">
        <v>0</v>
      </c>
      <c r="O341" s="136">
        <v>0</v>
      </c>
      <c r="P341" s="136"/>
      <c r="Q341" s="136">
        <v>0</v>
      </c>
      <c r="R341" s="136">
        <v>0</v>
      </c>
      <c r="S341" s="136">
        <v>0</v>
      </c>
      <c r="T341" s="136">
        <v>0</v>
      </c>
      <c r="U341" s="136">
        <v>0</v>
      </c>
      <c r="V341" s="136">
        <v>0</v>
      </c>
      <c r="W341" s="136">
        <v>0</v>
      </c>
      <c r="X341" s="136">
        <v>0</v>
      </c>
      <c r="Y341" s="136"/>
      <c r="Z341" s="136">
        <f t="shared" si="16"/>
        <v>0</v>
      </c>
    </row>
    <row r="342" spans="1:26" x14ac:dyDescent="0.25">
      <c r="A342" s="147"/>
      <c r="B342" s="148" t="s">
        <v>44</v>
      </c>
      <c r="C342" s="131"/>
      <c r="D342" s="131"/>
      <c r="E342" s="131"/>
      <c r="F342" s="136">
        <v>0</v>
      </c>
      <c r="G342" s="136"/>
      <c r="H342" s="136"/>
      <c r="I342" s="136"/>
      <c r="J342" s="136"/>
      <c r="K342" s="136"/>
      <c r="L342" s="136"/>
      <c r="M342" s="136"/>
      <c r="N342" s="136">
        <v>0</v>
      </c>
      <c r="O342" s="136">
        <v>0</v>
      </c>
      <c r="P342" s="136"/>
      <c r="Q342" s="136">
        <v>0</v>
      </c>
      <c r="R342" s="136">
        <v>0</v>
      </c>
      <c r="S342" s="136">
        <v>0</v>
      </c>
      <c r="T342" s="136">
        <v>0</v>
      </c>
      <c r="U342" s="136">
        <v>0</v>
      </c>
      <c r="V342" s="136">
        <v>0</v>
      </c>
      <c r="W342" s="136">
        <v>0</v>
      </c>
      <c r="X342" s="136">
        <v>0</v>
      </c>
      <c r="Y342" s="136"/>
      <c r="Z342" s="136">
        <f t="shared" si="16"/>
        <v>0</v>
      </c>
    </row>
    <row r="343" spans="1:26" x14ac:dyDescent="0.25">
      <c r="A343" s="147"/>
      <c r="B343" s="148" t="s">
        <v>45</v>
      </c>
      <c r="C343" s="131"/>
      <c r="D343" s="131"/>
      <c r="E343" s="131"/>
      <c r="F343" s="136">
        <v>0</v>
      </c>
      <c r="G343" s="136"/>
      <c r="H343" s="136"/>
      <c r="I343" s="136"/>
      <c r="J343" s="136"/>
      <c r="K343" s="136"/>
      <c r="L343" s="136"/>
      <c r="M343" s="136"/>
      <c r="N343" s="136">
        <v>0</v>
      </c>
      <c r="O343" s="136">
        <v>0</v>
      </c>
      <c r="P343" s="136"/>
      <c r="Q343" s="136">
        <v>0</v>
      </c>
      <c r="R343" s="136">
        <v>0</v>
      </c>
      <c r="S343" s="136">
        <v>0</v>
      </c>
      <c r="T343" s="136">
        <v>0</v>
      </c>
      <c r="U343" s="136">
        <v>0</v>
      </c>
      <c r="V343" s="136">
        <v>0</v>
      </c>
      <c r="W343" s="136">
        <v>0</v>
      </c>
      <c r="X343" s="136">
        <v>0</v>
      </c>
      <c r="Y343" s="136"/>
      <c r="Z343" s="136">
        <f t="shared" si="16"/>
        <v>0</v>
      </c>
    </row>
    <row r="344" spans="1:26" x14ac:dyDescent="0.25">
      <c r="A344" s="149" t="s">
        <v>46</v>
      </c>
      <c r="B344" s="150" t="s">
        <v>47</v>
      </c>
      <c r="C344" s="148"/>
      <c r="D344" s="148"/>
      <c r="E344" s="148"/>
      <c r="F344" s="132">
        <v>0</v>
      </c>
      <c r="G344" s="132"/>
      <c r="H344" s="132"/>
      <c r="I344" s="132"/>
      <c r="J344" s="132"/>
      <c r="K344" s="132"/>
      <c r="L344" s="132"/>
      <c r="M344" s="132"/>
      <c r="N344" s="132">
        <v>0</v>
      </c>
      <c r="O344" s="132">
        <v>0</v>
      </c>
      <c r="P344" s="132"/>
      <c r="Q344" s="132">
        <v>0</v>
      </c>
      <c r="R344" s="132">
        <v>0</v>
      </c>
      <c r="S344" s="132">
        <v>0</v>
      </c>
      <c r="T344" s="132">
        <v>0</v>
      </c>
      <c r="U344" s="132">
        <v>0</v>
      </c>
      <c r="V344" s="132">
        <v>0</v>
      </c>
      <c r="W344" s="132">
        <v>0</v>
      </c>
      <c r="X344" s="132">
        <v>0</v>
      </c>
      <c r="Y344" s="132"/>
      <c r="Z344" s="132">
        <v>0</v>
      </c>
    </row>
    <row r="345" spans="1:26" x14ac:dyDescent="0.25">
      <c r="A345" s="151"/>
      <c r="B345" s="148" t="s">
        <v>48</v>
      </c>
      <c r="C345" s="148"/>
      <c r="D345" s="148"/>
      <c r="E345" s="148"/>
      <c r="F345" s="136">
        <v>0</v>
      </c>
      <c r="G345" s="136"/>
      <c r="H345" s="136"/>
      <c r="I345" s="136"/>
      <c r="J345" s="136"/>
      <c r="K345" s="136"/>
      <c r="L345" s="136"/>
      <c r="M345" s="136"/>
      <c r="N345" s="136">
        <v>0</v>
      </c>
      <c r="O345" s="136">
        <v>0</v>
      </c>
      <c r="P345" s="136"/>
      <c r="Q345" s="136">
        <v>0</v>
      </c>
      <c r="R345" s="136">
        <v>0</v>
      </c>
      <c r="S345" s="136">
        <v>0</v>
      </c>
      <c r="T345" s="136">
        <v>0</v>
      </c>
      <c r="U345" s="136">
        <v>0</v>
      </c>
      <c r="V345" s="136">
        <v>0</v>
      </c>
      <c r="W345" s="136">
        <v>0</v>
      </c>
      <c r="X345" s="136">
        <v>0</v>
      </c>
      <c r="Y345" s="136"/>
      <c r="Z345" s="136">
        <v>0</v>
      </c>
    </row>
    <row r="346" spans="1:26" x14ac:dyDescent="0.25">
      <c r="A346" s="151"/>
      <c r="B346" s="148" t="s">
        <v>49</v>
      </c>
      <c r="C346" s="148"/>
      <c r="D346" s="148"/>
      <c r="E346" s="148"/>
      <c r="F346" s="136">
        <v>0</v>
      </c>
      <c r="G346" s="136"/>
      <c r="H346" s="136"/>
      <c r="I346" s="136"/>
      <c r="J346" s="136"/>
      <c r="K346" s="136"/>
      <c r="L346" s="136"/>
      <c r="M346" s="136"/>
      <c r="N346" s="136">
        <v>0</v>
      </c>
      <c r="O346" s="136">
        <v>0</v>
      </c>
      <c r="P346" s="136"/>
      <c r="Q346" s="136">
        <v>0</v>
      </c>
      <c r="R346" s="136">
        <v>0</v>
      </c>
      <c r="S346" s="136">
        <v>0</v>
      </c>
      <c r="T346" s="136">
        <v>0</v>
      </c>
      <c r="U346" s="136">
        <v>0</v>
      </c>
      <c r="V346" s="136">
        <v>0</v>
      </c>
      <c r="W346" s="136">
        <v>0</v>
      </c>
      <c r="X346" s="136">
        <v>0</v>
      </c>
      <c r="Y346" s="136"/>
      <c r="Z346" s="136">
        <v>0</v>
      </c>
    </row>
    <row r="347" spans="1:26" x14ac:dyDescent="0.25">
      <c r="A347" s="151"/>
      <c r="B347" s="148" t="s">
        <v>37</v>
      </c>
      <c r="C347" s="148"/>
      <c r="D347" s="148"/>
      <c r="E347" s="148"/>
      <c r="F347" s="136">
        <v>0</v>
      </c>
      <c r="G347" s="136"/>
      <c r="H347" s="136"/>
      <c r="I347" s="136"/>
      <c r="J347" s="136"/>
      <c r="K347" s="136"/>
      <c r="L347" s="136"/>
      <c r="M347" s="136"/>
      <c r="N347" s="136">
        <v>0</v>
      </c>
      <c r="O347" s="136">
        <v>0</v>
      </c>
      <c r="P347" s="136"/>
      <c r="Q347" s="136">
        <v>0</v>
      </c>
      <c r="R347" s="136">
        <v>0</v>
      </c>
      <c r="S347" s="136">
        <v>0</v>
      </c>
      <c r="T347" s="136">
        <v>0</v>
      </c>
      <c r="U347" s="136">
        <v>0</v>
      </c>
      <c r="V347" s="136">
        <v>0</v>
      </c>
      <c r="W347" s="136">
        <v>0</v>
      </c>
      <c r="X347" s="136">
        <v>0</v>
      </c>
      <c r="Y347" s="136"/>
      <c r="Z347" s="136">
        <v>0</v>
      </c>
    </row>
    <row r="348" spans="1:26" x14ac:dyDescent="0.25">
      <c r="A348" s="151"/>
      <c r="B348" s="148" t="s">
        <v>50</v>
      </c>
      <c r="C348" s="148"/>
      <c r="D348" s="148"/>
      <c r="E348" s="148"/>
      <c r="F348" s="136">
        <v>0</v>
      </c>
      <c r="G348" s="136"/>
      <c r="H348" s="136"/>
      <c r="I348" s="136"/>
      <c r="J348" s="136"/>
      <c r="K348" s="136"/>
      <c r="L348" s="136"/>
      <c r="M348" s="136"/>
      <c r="N348" s="136">
        <v>0</v>
      </c>
      <c r="O348" s="136">
        <v>0</v>
      </c>
      <c r="P348" s="136"/>
      <c r="Q348" s="136">
        <v>0</v>
      </c>
      <c r="R348" s="136">
        <v>0</v>
      </c>
      <c r="S348" s="136">
        <v>0</v>
      </c>
      <c r="T348" s="136">
        <v>0</v>
      </c>
      <c r="U348" s="136">
        <v>0</v>
      </c>
      <c r="V348" s="136">
        <v>0</v>
      </c>
      <c r="W348" s="136">
        <v>0</v>
      </c>
      <c r="X348" s="136">
        <v>0</v>
      </c>
      <c r="Y348" s="136"/>
      <c r="Z348" s="136">
        <v>0</v>
      </c>
    </row>
    <row r="349" spans="1:26" x14ac:dyDescent="0.25">
      <c r="A349" s="151"/>
      <c r="B349" s="148" t="s">
        <v>39</v>
      </c>
      <c r="C349" s="148"/>
      <c r="D349" s="148"/>
      <c r="E349" s="148"/>
      <c r="F349" s="136">
        <v>0</v>
      </c>
      <c r="G349" s="136"/>
      <c r="H349" s="136"/>
      <c r="I349" s="136"/>
      <c r="J349" s="136"/>
      <c r="K349" s="136"/>
      <c r="L349" s="136"/>
      <c r="M349" s="136"/>
      <c r="N349" s="136">
        <v>0</v>
      </c>
      <c r="O349" s="136">
        <v>0</v>
      </c>
      <c r="P349" s="136"/>
      <c r="Q349" s="136">
        <v>0</v>
      </c>
      <c r="R349" s="136">
        <v>0</v>
      </c>
      <c r="S349" s="136">
        <v>0</v>
      </c>
      <c r="T349" s="136">
        <v>0</v>
      </c>
      <c r="U349" s="136">
        <v>0</v>
      </c>
      <c r="V349" s="136">
        <v>0</v>
      </c>
      <c r="W349" s="136">
        <v>0</v>
      </c>
      <c r="X349" s="136">
        <v>0</v>
      </c>
      <c r="Y349" s="136"/>
      <c r="Z349" s="136">
        <v>0</v>
      </c>
    </row>
    <row r="350" spans="1:26" x14ac:dyDescent="0.25">
      <c r="A350" s="149"/>
      <c r="B350" s="148" t="s">
        <v>51</v>
      </c>
      <c r="C350" s="148"/>
      <c r="D350" s="148"/>
      <c r="E350" s="148"/>
      <c r="F350" s="136">
        <v>0</v>
      </c>
      <c r="G350" s="136"/>
      <c r="H350" s="136"/>
      <c r="I350" s="136"/>
      <c r="J350" s="136"/>
      <c r="K350" s="136"/>
      <c r="L350" s="136"/>
      <c r="M350" s="136"/>
      <c r="N350" s="136">
        <v>0</v>
      </c>
      <c r="O350" s="136">
        <v>0</v>
      </c>
      <c r="P350" s="136"/>
      <c r="Q350" s="136">
        <v>0</v>
      </c>
      <c r="R350" s="136">
        <v>0</v>
      </c>
      <c r="S350" s="136">
        <v>0</v>
      </c>
      <c r="T350" s="136">
        <v>0</v>
      </c>
      <c r="U350" s="136">
        <v>0</v>
      </c>
      <c r="V350" s="136">
        <v>0</v>
      </c>
      <c r="W350" s="136">
        <v>0</v>
      </c>
      <c r="X350" s="136">
        <v>0</v>
      </c>
      <c r="Y350" s="136"/>
      <c r="Z350" s="136">
        <v>0</v>
      </c>
    </row>
    <row r="351" spans="1:26" x14ac:dyDescent="0.25">
      <c r="A351" s="151"/>
      <c r="B351" s="142" t="s">
        <v>41</v>
      </c>
      <c r="C351" s="142"/>
      <c r="D351" s="142"/>
      <c r="E351" s="142"/>
      <c r="F351" s="136">
        <v>0</v>
      </c>
      <c r="G351" s="136"/>
      <c r="H351" s="136"/>
      <c r="I351" s="136"/>
      <c r="J351" s="136"/>
      <c r="K351" s="136"/>
      <c r="L351" s="136"/>
      <c r="M351" s="136"/>
      <c r="N351" s="136">
        <v>0</v>
      </c>
      <c r="O351" s="136">
        <v>0</v>
      </c>
      <c r="P351" s="136"/>
      <c r="Q351" s="136">
        <v>0</v>
      </c>
      <c r="R351" s="136">
        <v>0</v>
      </c>
      <c r="S351" s="136">
        <v>0</v>
      </c>
      <c r="T351" s="136">
        <v>0</v>
      </c>
      <c r="U351" s="136">
        <v>0</v>
      </c>
      <c r="V351" s="136">
        <v>0</v>
      </c>
      <c r="W351" s="136">
        <v>0</v>
      </c>
      <c r="X351" s="136">
        <v>0</v>
      </c>
      <c r="Y351" s="136"/>
      <c r="Z351" s="136">
        <v>0</v>
      </c>
    </row>
    <row r="352" spans="1:26" x14ac:dyDescent="0.25">
      <c r="A352" s="133"/>
      <c r="B352" s="142" t="s">
        <v>52</v>
      </c>
      <c r="C352" s="142"/>
      <c r="D352" s="142"/>
      <c r="E352" s="142"/>
      <c r="F352" s="136">
        <v>0</v>
      </c>
      <c r="G352" s="136"/>
      <c r="H352" s="136"/>
      <c r="I352" s="136"/>
      <c r="J352" s="136"/>
      <c r="K352" s="136"/>
      <c r="L352" s="136"/>
      <c r="M352" s="136"/>
      <c r="N352" s="136">
        <v>0</v>
      </c>
      <c r="O352" s="136">
        <v>0</v>
      </c>
      <c r="P352" s="136"/>
      <c r="Q352" s="136">
        <v>0</v>
      </c>
      <c r="R352" s="136">
        <v>0</v>
      </c>
      <c r="S352" s="136">
        <v>0</v>
      </c>
      <c r="T352" s="136">
        <v>0</v>
      </c>
      <c r="U352" s="136">
        <v>0</v>
      </c>
      <c r="V352" s="136">
        <v>0</v>
      </c>
      <c r="W352" s="136">
        <v>0</v>
      </c>
      <c r="X352" s="136">
        <v>0</v>
      </c>
      <c r="Y352" s="136"/>
      <c r="Z352" s="136">
        <v>0</v>
      </c>
    </row>
    <row r="353" spans="1:26" x14ac:dyDescent="0.25">
      <c r="A353" s="133"/>
      <c r="B353" s="142" t="s">
        <v>41</v>
      </c>
      <c r="C353" s="142"/>
      <c r="D353" s="142"/>
      <c r="E353" s="142"/>
      <c r="F353" s="136">
        <v>0</v>
      </c>
      <c r="G353" s="136"/>
      <c r="H353" s="136"/>
      <c r="I353" s="136"/>
      <c r="J353" s="136"/>
      <c r="K353" s="136"/>
      <c r="L353" s="136"/>
      <c r="M353" s="136"/>
      <c r="N353" s="136">
        <v>0</v>
      </c>
      <c r="O353" s="136">
        <v>0</v>
      </c>
      <c r="P353" s="136"/>
      <c r="Q353" s="136">
        <v>0</v>
      </c>
      <c r="R353" s="136">
        <v>0</v>
      </c>
      <c r="S353" s="136">
        <v>0</v>
      </c>
      <c r="T353" s="136">
        <v>0</v>
      </c>
      <c r="U353" s="136">
        <v>0</v>
      </c>
      <c r="V353" s="136">
        <v>0</v>
      </c>
      <c r="W353" s="136">
        <v>0</v>
      </c>
      <c r="X353" s="136">
        <v>0</v>
      </c>
      <c r="Y353" s="136"/>
      <c r="Z353" s="136">
        <v>0</v>
      </c>
    </row>
    <row r="354" spans="1:26" x14ac:dyDescent="0.25">
      <c r="A354" s="133"/>
      <c r="B354" s="142" t="s">
        <v>53</v>
      </c>
      <c r="C354" s="142"/>
      <c r="D354" s="142"/>
      <c r="E354" s="142"/>
      <c r="F354" s="136">
        <v>0</v>
      </c>
      <c r="G354" s="136"/>
      <c r="H354" s="136"/>
      <c r="I354" s="136"/>
      <c r="J354" s="136"/>
      <c r="K354" s="136"/>
      <c r="L354" s="136"/>
      <c r="M354" s="136"/>
      <c r="N354" s="136">
        <v>0</v>
      </c>
      <c r="O354" s="136">
        <v>0</v>
      </c>
      <c r="P354" s="136"/>
      <c r="Q354" s="136">
        <v>0</v>
      </c>
      <c r="R354" s="136">
        <v>0</v>
      </c>
      <c r="S354" s="136">
        <v>0</v>
      </c>
      <c r="T354" s="136">
        <v>0</v>
      </c>
      <c r="U354" s="136">
        <v>0</v>
      </c>
      <c r="V354" s="136">
        <v>0</v>
      </c>
      <c r="W354" s="136">
        <v>0</v>
      </c>
      <c r="X354" s="136">
        <v>0</v>
      </c>
      <c r="Y354" s="136"/>
      <c r="Z354" s="136">
        <v>0</v>
      </c>
    </row>
    <row r="355" spans="1:26" x14ac:dyDescent="0.25">
      <c r="A355" s="133"/>
      <c r="B355" s="142" t="s">
        <v>54</v>
      </c>
      <c r="C355" s="142"/>
      <c r="D355" s="142"/>
      <c r="E355" s="142"/>
      <c r="F355" s="136">
        <v>0</v>
      </c>
      <c r="G355" s="136"/>
      <c r="H355" s="136"/>
      <c r="I355" s="136"/>
      <c r="J355" s="136"/>
      <c r="K355" s="136"/>
      <c r="L355" s="136"/>
      <c r="M355" s="136"/>
      <c r="N355" s="136">
        <v>0</v>
      </c>
      <c r="O355" s="136">
        <v>0</v>
      </c>
      <c r="P355" s="136"/>
      <c r="Q355" s="136">
        <v>0</v>
      </c>
      <c r="R355" s="136">
        <v>0</v>
      </c>
      <c r="S355" s="136">
        <v>0</v>
      </c>
      <c r="T355" s="136">
        <v>0</v>
      </c>
      <c r="U355" s="136">
        <v>0</v>
      </c>
      <c r="V355" s="136">
        <v>0</v>
      </c>
      <c r="W355" s="136">
        <v>0</v>
      </c>
      <c r="X355" s="136">
        <v>0</v>
      </c>
      <c r="Y355" s="136"/>
      <c r="Z355" s="136">
        <v>0</v>
      </c>
    </row>
    <row r="356" spans="1:26" x14ac:dyDescent="0.25">
      <c r="A356" s="133"/>
      <c r="B356" s="142" t="s">
        <v>45</v>
      </c>
      <c r="C356" s="142"/>
      <c r="D356" s="142"/>
      <c r="E356" s="142"/>
      <c r="F356" s="136">
        <v>0</v>
      </c>
      <c r="G356" s="136"/>
      <c r="H356" s="136"/>
      <c r="I356" s="136"/>
      <c r="J356" s="136"/>
      <c r="K356" s="136"/>
      <c r="L356" s="136"/>
      <c r="M356" s="136"/>
      <c r="N356" s="136">
        <v>0</v>
      </c>
      <c r="O356" s="136">
        <v>0</v>
      </c>
      <c r="P356" s="136"/>
      <c r="Q356" s="136">
        <v>0</v>
      </c>
      <c r="R356" s="136">
        <v>0</v>
      </c>
      <c r="S356" s="136">
        <v>0</v>
      </c>
      <c r="T356" s="136">
        <v>0</v>
      </c>
      <c r="U356" s="136">
        <v>0</v>
      </c>
      <c r="V356" s="136">
        <v>0</v>
      </c>
      <c r="W356" s="136">
        <v>0</v>
      </c>
      <c r="X356" s="136">
        <v>0</v>
      </c>
      <c r="Y356" s="136"/>
      <c r="Z356" s="136">
        <v>0</v>
      </c>
    </row>
    <row r="357" spans="1:26" x14ac:dyDescent="0.25">
      <c r="A357" s="152" t="s">
        <v>55</v>
      </c>
      <c r="B357" s="153" t="s">
        <v>56</v>
      </c>
      <c r="C357" s="142"/>
      <c r="D357" s="142"/>
      <c r="E357" s="142"/>
      <c r="F357" s="132">
        <v>0</v>
      </c>
      <c r="G357" s="132"/>
      <c r="H357" s="132"/>
      <c r="I357" s="132"/>
      <c r="J357" s="132"/>
      <c r="K357" s="132"/>
      <c r="L357" s="132"/>
      <c r="M357" s="132"/>
      <c r="N357" s="132">
        <v>0</v>
      </c>
      <c r="O357" s="132">
        <v>0</v>
      </c>
      <c r="P357" s="132"/>
      <c r="Q357" s="132">
        <v>0</v>
      </c>
      <c r="R357" s="132">
        <v>0</v>
      </c>
      <c r="S357" s="132">
        <v>0</v>
      </c>
      <c r="T357" s="132">
        <v>0</v>
      </c>
      <c r="U357" s="132">
        <v>0</v>
      </c>
      <c r="V357" s="132">
        <v>0</v>
      </c>
      <c r="W357" s="132">
        <v>0</v>
      </c>
      <c r="X357" s="132">
        <v>0</v>
      </c>
      <c r="Y357" s="132"/>
      <c r="Z357" s="132">
        <v>0</v>
      </c>
    </row>
    <row r="358" spans="1:26" x14ac:dyDescent="0.25">
      <c r="A358" s="133"/>
      <c r="B358" s="142" t="s">
        <v>57</v>
      </c>
      <c r="C358" s="142"/>
      <c r="D358" s="142"/>
      <c r="E358" s="142"/>
      <c r="F358" s="136">
        <v>0</v>
      </c>
      <c r="G358" s="136"/>
      <c r="H358" s="136"/>
      <c r="I358" s="136"/>
      <c r="J358" s="136"/>
      <c r="K358" s="136"/>
      <c r="L358" s="136"/>
      <c r="M358" s="136"/>
      <c r="N358" s="136">
        <v>0</v>
      </c>
      <c r="O358" s="136">
        <v>0</v>
      </c>
      <c r="P358" s="136"/>
      <c r="Q358" s="136">
        <v>0</v>
      </c>
      <c r="R358" s="136">
        <v>0</v>
      </c>
      <c r="S358" s="136">
        <v>0</v>
      </c>
      <c r="T358" s="136">
        <v>0</v>
      </c>
      <c r="U358" s="136">
        <v>0</v>
      </c>
      <c r="V358" s="136">
        <v>0</v>
      </c>
      <c r="W358" s="136">
        <v>0</v>
      </c>
      <c r="X358" s="136">
        <v>0</v>
      </c>
      <c r="Y358" s="136"/>
      <c r="Z358" s="136">
        <v>0</v>
      </c>
    </row>
    <row r="359" spans="1:26" x14ac:dyDescent="0.25">
      <c r="A359" s="133"/>
      <c r="B359" s="142" t="s">
        <v>58</v>
      </c>
      <c r="C359" s="142"/>
      <c r="D359" s="142"/>
      <c r="E359" s="142"/>
      <c r="F359" s="136">
        <v>0</v>
      </c>
      <c r="G359" s="136"/>
      <c r="H359" s="136"/>
      <c r="I359" s="136"/>
      <c r="J359" s="136"/>
      <c r="K359" s="136"/>
      <c r="L359" s="136"/>
      <c r="M359" s="136"/>
      <c r="N359" s="136">
        <v>0</v>
      </c>
      <c r="O359" s="136">
        <v>0</v>
      </c>
      <c r="P359" s="136"/>
      <c r="Q359" s="136">
        <v>0</v>
      </c>
      <c r="R359" s="136">
        <v>0</v>
      </c>
      <c r="S359" s="136">
        <v>0</v>
      </c>
      <c r="T359" s="136">
        <v>0</v>
      </c>
      <c r="U359" s="136">
        <v>0</v>
      </c>
      <c r="V359" s="136">
        <v>0</v>
      </c>
      <c r="W359" s="136">
        <v>0</v>
      </c>
      <c r="X359" s="136">
        <v>0</v>
      </c>
      <c r="Y359" s="136"/>
      <c r="Z359" s="136">
        <v>0</v>
      </c>
    </row>
    <row r="360" spans="1:26" x14ac:dyDescent="0.25">
      <c r="A360" s="133"/>
      <c r="B360" s="142" t="s">
        <v>59</v>
      </c>
      <c r="C360" s="142"/>
      <c r="D360" s="142"/>
      <c r="E360" s="142"/>
      <c r="F360" s="136">
        <v>0</v>
      </c>
      <c r="G360" s="136"/>
      <c r="H360" s="136"/>
      <c r="I360" s="136"/>
      <c r="J360" s="136"/>
      <c r="K360" s="136"/>
      <c r="L360" s="136"/>
      <c r="M360" s="136"/>
      <c r="N360" s="136">
        <v>0</v>
      </c>
      <c r="O360" s="136">
        <v>0</v>
      </c>
      <c r="P360" s="136"/>
      <c r="Q360" s="136">
        <v>0</v>
      </c>
      <c r="R360" s="136">
        <v>0</v>
      </c>
      <c r="S360" s="136">
        <v>0</v>
      </c>
      <c r="T360" s="136">
        <v>0</v>
      </c>
      <c r="U360" s="136">
        <v>0</v>
      </c>
      <c r="V360" s="136">
        <v>0</v>
      </c>
      <c r="W360" s="136">
        <v>0</v>
      </c>
      <c r="X360" s="136">
        <v>0</v>
      </c>
      <c r="Y360" s="136"/>
      <c r="Z360" s="136">
        <v>0</v>
      </c>
    </row>
    <row r="361" spans="1:26" x14ac:dyDescent="0.25">
      <c r="A361" s="133"/>
      <c r="B361" s="142" t="s">
        <v>60</v>
      </c>
      <c r="C361" s="142"/>
      <c r="D361" s="142"/>
      <c r="E361" s="142"/>
      <c r="F361" s="136">
        <v>0</v>
      </c>
      <c r="G361" s="136"/>
      <c r="H361" s="136"/>
      <c r="I361" s="136"/>
      <c r="J361" s="136"/>
      <c r="K361" s="136"/>
      <c r="L361" s="136"/>
      <c r="M361" s="136"/>
      <c r="N361" s="136">
        <v>0</v>
      </c>
      <c r="O361" s="136">
        <v>0</v>
      </c>
      <c r="P361" s="136"/>
      <c r="Q361" s="136">
        <v>0</v>
      </c>
      <c r="R361" s="136">
        <v>0</v>
      </c>
      <c r="S361" s="136">
        <v>0</v>
      </c>
      <c r="T361" s="136">
        <v>0</v>
      </c>
      <c r="U361" s="136">
        <v>0</v>
      </c>
      <c r="V361" s="136">
        <v>0</v>
      </c>
      <c r="W361" s="136">
        <v>0</v>
      </c>
      <c r="X361" s="136">
        <v>0</v>
      </c>
      <c r="Y361" s="136"/>
      <c r="Z361" s="136">
        <v>0</v>
      </c>
    </row>
    <row r="362" spans="1:26" x14ac:dyDescent="0.25">
      <c r="A362" s="133"/>
      <c r="B362" s="142" t="s">
        <v>61</v>
      </c>
      <c r="C362" s="142"/>
      <c r="D362" s="142"/>
      <c r="E362" s="142"/>
      <c r="F362" s="136">
        <v>0</v>
      </c>
      <c r="G362" s="136"/>
      <c r="H362" s="136"/>
      <c r="I362" s="136"/>
      <c r="J362" s="136"/>
      <c r="K362" s="136"/>
      <c r="L362" s="136"/>
      <c r="M362" s="136"/>
      <c r="N362" s="136">
        <v>0</v>
      </c>
      <c r="O362" s="136">
        <v>0</v>
      </c>
      <c r="P362" s="136"/>
      <c r="Q362" s="136">
        <v>0</v>
      </c>
      <c r="R362" s="136">
        <v>0</v>
      </c>
      <c r="S362" s="136">
        <v>0</v>
      </c>
      <c r="T362" s="136">
        <v>0</v>
      </c>
      <c r="U362" s="136">
        <v>0</v>
      </c>
      <c r="V362" s="136">
        <v>0</v>
      </c>
      <c r="W362" s="136">
        <v>0</v>
      </c>
      <c r="X362" s="136">
        <v>0</v>
      </c>
      <c r="Y362" s="136"/>
      <c r="Z362" s="136">
        <v>0</v>
      </c>
    </row>
    <row r="363" spans="1:26" x14ac:dyDescent="0.25">
      <c r="A363" s="133"/>
      <c r="B363" s="142" t="s">
        <v>62</v>
      </c>
      <c r="C363" s="142"/>
      <c r="D363" s="142"/>
      <c r="E363" s="142"/>
      <c r="F363" s="136">
        <v>0</v>
      </c>
      <c r="G363" s="136"/>
      <c r="H363" s="136"/>
      <c r="I363" s="136"/>
      <c r="J363" s="136"/>
      <c r="K363" s="136"/>
      <c r="L363" s="136"/>
      <c r="M363" s="136"/>
      <c r="N363" s="136">
        <v>0</v>
      </c>
      <c r="O363" s="136">
        <v>0</v>
      </c>
      <c r="P363" s="136"/>
      <c r="Q363" s="136">
        <v>0</v>
      </c>
      <c r="R363" s="136">
        <v>0</v>
      </c>
      <c r="S363" s="136">
        <v>0</v>
      </c>
      <c r="T363" s="136">
        <v>0</v>
      </c>
      <c r="U363" s="136">
        <v>0</v>
      </c>
      <c r="V363" s="136">
        <v>0</v>
      </c>
      <c r="W363" s="136">
        <v>0</v>
      </c>
      <c r="X363" s="136">
        <v>0</v>
      </c>
      <c r="Y363" s="136"/>
      <c r="Z363" s="136">
        <v>0</v>
      </c>
    </row>
    <row r="364" spans="1:26" x14ac:dyDescent="0.25">
      <c r="A364" s="133"/>
      <c r="B364" s="142" t="s">
        <v>63</v>
      </c>
      <c r="C364" s="142"/>
      <c r="D364" s="142"/>
      <c r="E364" s="142"/>
      <c r="F364" s="136">
        <v>0</v>
      </c>
      <c r="G364" s="136"/>
      <c r="H364" s="136"/>
      <c r="I364" s="136"/>
      <c r="J364" s="136"/>
      <c r="K364" s="136"/>
      <c r="L364" s="136"/>
      <c r="M364" s="136"/>
      <c r="N364" s="136">
        <v>0</v>
      </c>
      <c r="O364" s="136">
        <v>0</v>
      </c>
      <c r="P364" s="136"/>
      <c r="Q364" s="136">
        <v>0</v>
      </c>
      <c r="R364" s="136">
        <v>0</v>
      </c>
      <c r="S364" s="136">
        <v>0</v>
      </c>
      <c r="T364" s="136">
        <v>0</v>
      </c>
      <c r="U364" s="136">
        <v>0</v>
      </c>
      <c r="V364" s="136">
        <v>0</v>
      </c>
      <c r="W364" s="136">
        <v>0</v>
      </c>
      <c r="X364" s="136">
        <v>0</v>
      </c>
      <c r="Y364" s="136"/>
      <c r="Z364" s="136">
        <v>0</v>
      </c>
    </row>
    <row r="365" spans="1:26" x14ac:dyDescent="0.25">
      <c r="A365" s="133"/>
      <c r="B365" s="142" t="s">
        <v>64</v>
      </c>
      <c r="C365" s="142"/>
      <c r="D365" s="142"/>
      <c r="E365" s="142"/>
      <c r="F365" s="136">
        <v>0</v>
      </c>
      <c r="G365" s="136"/>
      <c r="H365" s="136"/>
      <c r="I365" s="136"/>
      <c r="J365" s="136"/>
      <c r="K365" s="136"/>
      <c r="L365" s="136"/>
      <c r="M365" s="136"/>
      <c r="N365" s="136">
        <v>0</v>
      </c>
      <c r="O365" s="136">
        <v>0</v>
      </c>
      <c r="P365" s="136"/>
      <c r="Q365" s="136">
        <v>0</v>
      </c>
      <c r="R365" s="136">
        <v>0</v>
      </c>
      <c r="S365" s="136">
        <v>0</v>
      </c>
      <c r="T365" s="136">
        <v>0</v>
      </c>
      <c r="U365" s="136">
        <v>0</v>
      </c>
      <c r="V365" s="136">
        <v>0</v>
      </c>
      <c r="W365" s="136">
        <v>0</v>
      </c>
      <c r="X365" s="136">
        <v>0</v>
      </c>
      <c r="Y365" s="136"/>
      <c r="Z365" s="136">
        <v>0</v>
      </c>
    </row>
    <row r="366" spans="1:26" x14ac:dyDescent="0.25">
      <c r="A366" s="133"/>
      <c r="B366" s="142" t="s">
        <v>65</v>
      </c>
      <c r="C366" s="142"/>
      <c r="D366" s="142"/>
      <c r="E366" s="142"/>
      <c r="F366" s="136">
        <v>0</v>
      </c>
      <c r="G366" s="136"/>
      <c r="H366" s="136"/>
      <c r="I366" s="136"/>
      <c r="J366" s="136"/>
      <c r="K366" s="136"/>
      <c r="L366" s="136"/>
      <c r="M366" s="136"/>
      <c r="N366" s="136">
        <v>0</v>
      </c>
      <c r="O366" s="136">
        <v>0</v>
      </c>
      <c r="P366" s="136"/>
      <c r="Q366" s="136">
        <v>0</v>
      </c>
      <c r="R366" s="136">
        <v>0</v>
      </c>
      <c r="S366" s="136">
        <v>0</v>
      </c>
      <c r="T366" s="136">
        <v>0</v>
      </c>
      <c r="U366" s="136">
        <v>0</v>
      </c>
      <c r="V366" s="136">
        <v>0</v>
      </c>
      <c r="W366" s="136">
        <v>0</v>
      </c>
      <c r="X366" s="136">
        <v>0</v>
      </c>
      <c r="Y366" s="136"/>
      <c r="Z366" s="136">
        <v>0</v>
      </c>
    </row>
    <row r="367" spans="1:26" x14ac:dyDescent="0.25">
      <c r="A367" s="133"/>
      <c r="B367" s="142" t="s">
        <v>66</v>
      </c>
      <c r="C367" s="142"/>
      <c r="D367" s="142"/>
      <c r="E367" s="142"/>
      <c r="F367" s="136">
        <v>0</v>
      </c>
      <c r="G367" s="136"/>
      <c r="H367" s="136"/>
      <c r="I367" s="136"/>
      <c r="J367" s="136"/>
      <c r="K367" s="136"/>
      <c r="L367" s="136"/>
      <c r="M367" s="136"/>
      <c r="N367" s="136">
        <v>0</v>
      </c>
      <c r="O367" s="136">
        <v>0</v>
      </c>
      <c r="P367" s="136"/>
      <c r="Q367" s="136">
        <v>0</v>
      </c>
      <c r="R367" s="136">
        <v>0</v>
      </c>
      <c r="S367" s="136">
        <v>0</v>
      </c>
      <c r="T367" s="136">
        <v>0</v>
      </c>
      <c r="U367" s="136">
        <v>0</v>
      </c>
      <c r="V367" s="136">
        <v>0</v>
      </c>
      <c r="W367" s="136">
        <v>0</v>
      </c>
      <c r="X367" s="136">
        <v>0</v>
      </c>
      <c r="Y367" s="136"/>
      <c r="Z367" s="136">
        <v>0</v>
      </c>
    </row>
    <row r="368" spans="1:26" x14ac:dyDescent="0.25">
      <c r="A368" s="133"/>
      <c r="B368" s="142" t="s">
        <v>67</v>
      </c>
      <c r="C368" s="142"/>
      <c r="D368" s="142"/>
      <c r="E368" s="142"/>
      <c r="F368" s="136">
        <v>0</v>
      </c>
      <c r="G368" s="136"/>
      <c r="H368" s="136"/>
      <c r="I368" s="136"/>
      <c r="J368" s="136"/>
      <c r="K368" s="136"/>
      <c r="L368" s="136"/>
      <c r="M368" s="136"/>
      <c r="N368" s="136">
        <v>0</v>
      </c>
      <c r="O368" s="136">
        <v>0</v>
      </c>
      <c r="P368" s="136"/>
      <c r="Q368" s="136">
        <v>0</v>
      </c>
      <c r="R368" s="136">
        <v>0</v>
      </c>
      <c r="S368" s="136">
        <v>0</v>
      </c>
      <c r="T368" s="136">
        <v>0</v>
      </c>
      <c r="U368" s="136">
        <v>0</v>
      </c>
      <c r="V368" s="136">
        <v>0</v>
      </c>
      <c r="W368" s="136">
        <v>0</v>
      </c>
      <c r="X368" s="136">
        <v>0</v>
      </c>
      <c r="Y368" s="136"/>
      <c r="Z368" s="136">
        <v>0</v>
      </c>
    </row>
    <row r="369" spans="1:26" x14ac:dyDescent="0.25">
      <c r="A369" s="152" t="s">
        <v>68</v>
      </c>
      <c r="B369" s="153" t="s">
        <v>69</v>
      </c>
      <c r="C369" s="142"/>
      <c r="D369" s="142"/>
      <c r="E369" s="142"/>
      <c r="F369" s="132">
        <v>0</v>
      </c>
      <c r="G369" s="132"/>
      <c r="H369" s="132"/>
      <c r="I369" s="132"/>
      <c r="J369" s="132"/>
      <c r="K369" s="132"/>
      <c r="L369" s="132"/>
      <c r="M369" s="132"/>
      <c r="N369" s="132">
        <v>0</v>
      </c>
      <c r="O369" s="132">
        <v>0</v>
      </c>
      <c r="P369" s="132"/>
      <c r="Q369" s="132">
        <v>0</v>
      </c>
      <c r="R369" s="132">
        <v>0</v>
      </c>
      <c r="S369" s="132">
        <f>+S370</f>
        <v>339205.08</v>
      </c>
      <c r="T369" s="132">
        <v>0</v>
      </c>
      <c r="U369" s="132">
        <v>0</v>
      </c>
      <c r="V369" s="132">
        <v>0</v>
      </c>
      <c r="W369" s="132">
        <v>0</v>
      </c>
      <c r="X369" s="132">
        <v>0</v>
      </c>
      <c r="Y369" s="132"/>
      <c r="Z369" s="132">
        <f>+Z370</f>
        <v>339205.08</v>
      </c>
    </row>
    <row r="370" spans="1:26" x14ac:dyDescent="0.25">
      <c r="A370" s="152"/>
      <c r="B370" s="142" t="s">
        <v>70</v>
      </c>
      <c r="C370" s="142"/>
      <c r="D370" s="142"/>
      <c r="E370" s="142"/>
      <c r="F370" s="136">
        <v>0</v>
      </c>
      <c r="G370" s="136"/>
      <c r="H370" s="136"/>
      <c r="I370" s="136"/>
      <c r="J370" s="136"/>
      <c r="K370" s="136"/>
      <c r="L370" s="136"/>
      <c r="M370" s="136"/>
      <c r="N370" s="136">
        <v>0</v>
      </c>
      <c r="O370" s="136">
        <v>0</v>
      </c>
      <c r="P370" s="136"/>
      <c r="Q370" s="136">
        <v>0</v>
      </c>
      <c r="R370" s="136">
        <v>0</v>
      </c>
      <c r="S370" s="136">
        <v>339205.08</v>
      </c>
      <c r="T370" s="136">
        <v>0</v>
      </c>
      <c r="U370" s="136">
        <v>0</v>
      </c>
      <c r="V370" s="136">
        <v>0</v>
      </c>
      <c r="W370" s="136">
        <v>0</v>
      </c>
      <c r="X370" s="136">
        <v>0</v>
      </c>
      <c r="Y370" s="136"/>
      <c r="Z370" s="136">
        <f>SUM(F370:T370)</f>
        <v>339205.08</v>
      </c>
    </row>
    <row r="371" spans="1:26" x14ac:dyDescent="0.25">
      <c r="A371" s="152"/>
      <c r="B371" s="142" t="s">
        <v>71</v>
      </c>
      <c r="C371" s="142"/>
      <c r="D371" s="142"/>
      <c r="E371" s="142"/>
      <c r="F371" s="136">
        <v>0</v>
      </c>
      <c r="G371" s="136"/>
      <c r="H371" s="136"/>
      <c r="I371" s="136"/>
      <c r="J371" s="136"/>
      <c r="K371" s="136"/>
      <c r="L371" s="136"/>
      <c r="M371" s="136"/>
      <c r="N371" s="136">
        <v>0</v>
      </c>
      <c r="O371" s="136">
        <v>0</v>
      </c>
      <c r="P371" s="136"/>
      <c r="Q371" s="136">
        <v>0</v>
      </c>
      <c r="R371" s="136">
        <v>0</v>
      </c>
      <c r="S371" s="136">
        <v>0</v>
      </c>
      <c r="T371" s="136">
        <v>0</v>
      </c>
      <c r="U371" s="136">
        <v>0</v>
      </c>
      <c r="V371" s="136">
        <v>0</v>
      </c>
      <c r="W371" s="136">
        <v>0</v>
      </c>
      <c r="X371" s="136">
        <v>0</v>
      </c>
      <c r="Y371" s="136"/>
      <c r="Z371" s="136">
        <v>0</v>
      </c>
    </row>
    <row r="372" spans="1:26" x14ac:dyDescent="0.25">
      <c r="A372" s="152"/>
      <c r="B372" s="142" t="s">
        <v>72</v>
      </c>
      <c r="C372" s="142"/>
      <c r="D372" s="142"/>
      <c r="E372" s="142"/>
      <c r="F372" s="136">
        <v>0</v>
      </c>
      <c r="G372" s="136"/>
      <c r="H372" s="136"/>
      <c r="I372" s="136"/>
      <c r="J372" s="136"/>
      <c r="K372" s="136"/>
      <c r="L372" s="136"/>
      <c r="M372" s="136"/>
      <c r="N372" s="136">
        <v>0</v>
      </c>
      <c r="O372" s="136">
        <v>0</v>
      </c>
      <c r="P372" s="136"/>
      <c r="Q372" s="136">
        <v>0</v>
      </c>
      <c r="R372" s="136">
        <v>0</v>
      </c>
      <c r="S372" s="136">
        <v>0</v>
      </c>
      <c r="T372" s="136">
        <v>0</v>
      </c>
      <c r="U372" s="136">
        <v>0</v>
      </c>
      <c r="V372" s="136">
        <v>0</v>
      </c>
      <c r="W372" s="136">
        <v>0</v>
      </c>
      <c r="X372" s="136">
        <v>0</v>
      </c>
      <c r="Y372" s="136"/>
      <c r="Z372" s="136">
        <v>0</v>
      </c>
    </row>
    <row r="373" spans="1:26" x14ac:dyDescent="0.25">
      <c r="A373" s="152"/>
      <c r="B373" s="142" t="s">
        <v>73</v>
      </c>
      <c r="C373" s="142"/>
      <c r="D373" s="142"/>
      <c r="E373" s="142"/>
      <c r="F373" s="136">
        <v>0</v>
      </c>
      <c r="G373" s="136"/>
      <c r="H373" s="136"/>
      <c r="I373" s="136"/>
      <c r="J373" s="136"/>
      <c r="K373" s="136"/>
      <c r="L373" s="136"/>
      <c r="M373" s="136"/>
      <c r="N373" s="136">
        <v>0</v>
      </c>
      <c r="O373" s="136">
        <v>0</v>
      </c>
      <c r="P373" s="136"/>
      <c r="Q373" s="136">
        <v>0</v>
      </c>
      <c r="R373" s="136">
        <v>0</v>
      </c>
      <c r="S373" s="136">
        <v>0</v>
      </c>
      <c r="T373" s="136">
        <v>0</v>
      </c>
      <c r="U373" s="136">
        <v>0</v>
      </c>
      <c r="V373" s="136">
        <v>0</v>
      </c>
      <c r="W373" s="136">
        <v>0</v>
      </c>
      <c r="X373" s="136">
        <v>0</v>
      </c>
      <c r="Y373" s="136"/>
      <c r="Z373" s="136">
        <v>0</v>
      </c>
    </row>
    <row r="374" spans="1:26" x14ac:dyDescent="0.25">
      <c r="A374" s="152"/>
      <c r="B374" s="142" t="s">
        <v>74</v>
      </c>
      <c r="C374" s="142"/>
      <c r="D374" s="142"/>
      <c r="E374" s="142"/>
      <c r="F374" s="136">
        <v>0</v>
      </c>
      <c r="G374" s="136"/>
      <c r="H374" s="136"/>
      <c r="I374" s="136"/>
      <c r="J374" s="136"/>
      <c r="K374" s="136"/>
      <c r="L374" s="136"/>
      <c r="M374" s="136"/>
      <c r="N374" s="136">
        <v>0</v>
      </c>
      <c r="O374" s="136">
        <v>0</v>
      </c>
      <c r="P374" s="136"/>
      <c r="Q374" s="136">
        <v>0</v>
      </c>
      <c r="R374" s="136">
        <v>0</v>
      </c>
      <c r="S374" s="136">
        <v>0</v>
      </c>
      <c r="T374" s="136">
        <v>0</v>
      </c>
      <c r="U374" s="136">
        <v>0</v>
      </c>
      <c r="V374" s="136">
        <v>0</v>
      </c>
      <c r="W374" s="136">
        <v>0</v>
      </c>
      <c r="X374" s="136">
        <v>0</v>
      </c>
      <c r="Y374" s="136"/>
      <c r="Z374" s="136">
        <v>0</v>
      </c>
    </row>
    <row r="375" spans="1:26" x14ac:dyDescent="0.25">
      <c r="A375" s="152" t="s">
        <v>75</v>
      </c>
      <c r="B375" s="153" t="s">
        <v>76</v>
      </c>
      <c r="C375" s="142"/>
      <c r="D375" s="142"/>
      <c r="E375" s="142"/>
      <c r="F375" s="132">
        <v>0</v>
      </c>
      <c r="G375" s="132"/>
      <c r="H375" s="132"/>
      <c r="I375" s="132"/>
      <c r="J375" s="132"/>
      <c r="K375" s="132"/>
      <c r="L375" s="132"/>
      <c r="M375" s="132"/>
      <c r="N375" s="132">
        <v>0</v>
      </c>
      <c r="O375" s="132">
        <v>0</v>
      </c>
      <c r="P375" s="132"/>
      <c r="Q375" s="132">
        <v>0</v>
      </c>
      <c r="R375" s="132">
        <v>0</v>
      </c>
      <c r="S375" s="132">
        <v>0</v>
      </c>
      <c r="T375" s="132">
        <v>0</v>
      </c>
      <c r="U375" s="132">
        <v>0</v>
      </c>
      <c r="V375" s="132">
        <v>0</v>
      </c>
      <c r="W375" s="132">
        <v>0</v>
      </c>
      <c r="X375" s="132">
        <v>0</v>
      </c>
      <c r="Y375" s="132"/>
      <c r="Z375" s="132">
        <v>0</v>
      </c>
    </row>
    <row r="376" spans="1:26" x14ac:dyDescent="0.25">
      <c r="A376" s="152"/>
      <c r="B376" s="153" t="s">
        <v>77</v>
      </c>
      <c r="C376" s="142"/>
      <c r="D376" s="142"/>
      <c r="E376" s="142"/>
      <c r="F376" s="136">
        <v>0</v>
      </c>
      <c r="G376" s="136"/>
      <c r="H376" s="136"/>
      <c r="I376" s="136"/>
      <c r="J376" s="136"/>
      <c r="K376" s="136"/>
      <c r="L376" s="136"/>
      <c r="M376" s="136"/>
      <c r="N376" s="136">
        <v>0</v>
      </c>
      <c r="O376" s="136">
        <v>0</v>
      </c>
      <c r="P376" s="136"/>
      <c r="Q376" s="136">
        <v>0</v>
      </c>
      <c r="R376" s="136">
        <v>0</v>
      </c>
      <c r="S376" s="136">
        <v>0</v>
      </c>
      <c r="T376" s="136">
        <v>0</v>
      </c>
      <c r="U376" s="136">
        <v>0</v>
      </c>
      <c r="V376" s="136">
        <v>0</v>
      </c>
      <c r="W376" s="136">
        <v>0</v>
      </c>
      <c r="X376" s="136">
        <v>0</v>
      </c>
      <c r="Y376" s="136"/>
      <c r="Z376" s="136">
        <v>0</v>
      </c>
    </row>
    <row r="377" spans="1:26" x14ac:dyDescent="0.25">
      <c r="A377" s="152"/>
      <c r="B377" s="142" t="s">
        <v>78</v>
      </c>
      <c r="C377" s="142"/>
      <c r="D377" s="142"/>
      <c r="E377" s="142"/>
      <c r="F377" s="136">
        <v>0</v>
      </c>
      <c r="G377" s="136"/>
      <c r="H377" s="136"/>
      <c r="I377" s="136"/>
      <c r="J377" s="136"/>
      <c r="K377" s="136"/>
      <c r="L377" s="136"/>
      <c r="M377" s="136"/>
      <c r="N377" s="136">
        <v>0</v>
      </c>
      <c r="O377" s="136">
        <v>0</v>
      </c>
      <c r="P377" s="136"/>
      <c r="Q377" s="136">
        <v>0</v>
      </c>
      <c r="R377" s="136">
        <v>0</v>
      </c>
      <c r="S377" s="136">
        <v>0</v>
      </c>
      <c r="T377" s="136">
        <v>0</v>
      </c>
      <c r="U377" s="136">
        <v>0</v>
      </c>
      <c r="V377" s="136">
        <v>0</v>
      </c>
      <c r="W377" s="136">
        <v>0</v>
      </c>
      <c r="X377" s="136">
        <v>0</v>
      </c>
      <c r="Y377" s="136"/>
      <c r="Z377" s="136">
        <v>0</v>
      </c>
    </row>
    <row r="378" spans="1:26" x14ac:dyDescent="0.25">
      <c r="A378" s="152"/>
      <c r="B378" s="142" t="s">
        <v>79</v>
      </c>
      <c r="C378" s="142"/>
      <c r="D378" s="142"/>
      <c r="E378" s="142"/>
      <c r="F378" s="136">
        <v>0</v>
      </c>
      <c r="G378" s="136"/>
      <c r="H378" s="136"/>
      <c r="I378" s="136"/>
      <c r="J378" s="136"/>
      <c r="K378" s="136"/>
      <c r="L378" s="136"/>
      <c r="M378" s="136"/>
      <c r="N378" s="136">
        <v>0</v>
      </c>
      <c r="O378" s="136">
        <v>0</v>
      </c>
      <c r="P378" s="136"/>
      <c r="Q378" s="136">
        <v>0</v>
      </c>
      <c r="R378" s="136">
        <v>0</v>
      </c>
      <c r="S378" s="136">
        <v>0</v>
      </c>
      <c r="T378" s="136">
        <v>0</v>
      </c>
      <c r="U378" s="136">
        <v>0</v>
      </c>
      <c r="V378" s="136">
        <v>0</v>
      </c>
      <c r="W378" s="136">
        <v>0</v>
      </c>
      <c r="X378" s="136">
        <v>0</v>
      </c>
      <c r="Y378" s="136"/>
      <c r="Z378" s="136">
        <v>0</v>
      </c>
    </row>
    <row r="379" spans="1:26" x14ac:dyDescent="0.25">
      <c r="A379" s="152"/>
      <c r="B379" s="142" t="s">
        <v>80</v>
      </c>
      <c r="C379" s="142"/>
      <c r="D379" s="142"/>
      <c r="E379" s="142"/>
      <c r="F379" s="136">
        <v>0</v>
      </c>
      <c r="G379" s="136"/>
      <c r="H379" s="136"/>
      <c r="I379" s="136"/>
      <c r="J379" s="136"/>
      <c r="K379" s="136"/>
      <c r="L379" s="136"/>
      <c r="M379" s="136"/>
      <c r="N379" s="136">
        <v>0</v>
      </c>
      <c r="O379" s="136">
        <v>0</v>
      </c>
      <c r="P379" s="136"/>
      <c r="Q379" s="136">
        <v>0</v>
      </c>
      <c r="R379" s="136">
        <v>0</v>
      </c>
      <c r="S379" s="136">
        <v>0</v>
      </c>
      <c r="T379" s="136">
        <v>0</v>
      </c>
      <c r="U379" s="136">
        <v>0</v>
      </c>
      <c r="V379" s="136">
        <v>0</v>
      </c>
      <c r="W379" s="136">
        <v>0</v>
      </c>
      <c r="X379" s="136">
        <v>0</v>
      </c>
      <c r="Y379" s="136"/>
      <c r="Z379" s="136">
        <v>0</v>
      </c>
    </row>
    <row r="380" spans="1:26" x14ac:dyDescent="0.25">
      <c r="A380" s="152" t="s">
        <v>81</v>
      </c>
      <c r="B380" s="153" t="s">
        <v>82</v>
      </c>
      <c r="C380" s="142"/>
      <c r="D380" s="142"/>
      <c r="E380" s="142"/>
      <c r="F380" s="132">
        <v>0</v>
      </c>
      <c r="G380" s="132"/>
      <c r="H380" s="132"/>
      <c r="I380" s="132"/>
      <c r="J380" s="132"/>
      <c r="K380" s="132"/>
      <c r="L380" s="132"/>
      <c r="M380" s="132"/>
      <c r="N380" s="132">
        <v>0</v>
      </c>
      <c r="O380" s="132">
        <v>0</v>
      </c>
      <c r="P380" s="132"/>
      <c r="Q380" s="132">
        <v>0</v>
      </c>
      <c r="R380" s="132">
        <v>0</v>
      </c>
      <c r="S380" s="132">
        <v>0</v>
      </c>
      <c r="T380" s="132">
        <v>0</v>
      </c>
      <c r="U380" s="132">
        <v>0</v>
      </c>
      <c r="V380" s="132">
        <v>0</v>
      </c>
      <c r="W380" s="132">
        <v>0</v>
      </c>
      <c r="X380" s="132">
        <v>0</v>
      </c>
      <c r="Y380" s="132"/>
      <c r="Z380" s="132">
        <v>0</v>
      </c>
    </row>
    <row r="381" spans="1:26" x14ac:dyDescent="0.25">
      <c r="A381" s="152"/>
      <c r="B381" s="142" t="s">
        <v>83</v>
      </c>
      <c r="C381" s="142"/>
      <c r="D381" s="142"/>
      <c r="E381" s="142"/>
      <c r="F381" s="136">
        <v>0</v>
      </c>
      <c r="G381" s="136"/>
      <c r="H381" s="136"/>
      <c r="I381" s="136"/>
      <c r="J381" s="136"/>
      <c r="K381" s="136"/>
      <c r="L381" s="136"/>
      <c r="M381" s="136"/>
      <c r="N381" s="136">
        <v>0</v>
      </c>
      <c r="O381" s="136">
        <v>0</v>
      </c>
      <c r="P381" s="136"/>
      <c r="Q381" s="136">
        <v>0</v>
      </c>
      <c r="R381" s="136">
        <v>0</v>
      </c>
      <c r="S381" s="136">
        <v>0</v>
      </c>
      <c r="T381" s="136">
        <v>0</v>
      </c>
      <c r="U381" s="136">
        <v>0</v>
      </c>
      <c r="V381" s="136">
        <v>0</v>
      </c>
      <c r="W381" s="136">
        <v>0</v>
      </c>
      <c r="X381" s="136">
        <v>0</v>
      </c>
      <c r="Y381" s="136"/>
      <c r="Z381" s="136">
        <v>0</v>
      </c>
    </row>
    <row r="382" spans="1:26" x14ac:dyDescent="0.25">
      <c r="A382" s="152"/>
      <c r="B382" s="142" t="s">
        <v>84</v>
      </c>
      <c r="C382" s="142"/>
      <c r="D382" s="142"/>
      <c r="E382" s="142"/>
      <c r="F382" s="136">
        <v>0</v>
      </c>
      <c r="G382" s="136"/>
      <c r="H382" s="136"/>
      <c r="I382" s="136"/>
      <c r="J382" s="136"/>
      <c r="K382" s="136"/>
      <c r="L382" s="136"/>
      <c r="M382" s="136"/>
      <c r="N382" s="136">
        <v>0</v>
      </c>
      <c r="O382" s="136">
        <v>0</v>
      </c>
      <c r="P382" s="136"/>
      <c r="Q382" s="136">
        <v>0</v>
      </c>
      <c r="R382" s="136">
        <v>0</v>
      </c>
      <c r="S382" s="136">
        <v>0</v>
      </c>
      <c r="T382" s="136">
        <v>0</v>
      </c>
      <c r="U382" s="136">
        <v>0</v>
      </c>
      <c r="V382" s="136">
        <v>0</v>
      </c>
      <c r="W382" s="136">
        <v>0</v>
      </c>
      <c r="X382" s="136">
        <v>0</v>
      </c>
      <c r="Y382" s="136"/>
      <c r="Z382" s="136">
        <v>0</v>
      </c>
    </row>
    <row r="383" spans="1:26" x14ac:dyDescent="0.25">
      <c r="A383" s="152"/>
      <c r="B383" s="142" t="s">
        <v>85</v>
      </c>
      <c r="C383" s="142"/>
      <c r="D383" s="142"/>
      <c r="E383" s="142"/>
      <c r="F383" s="136">
        <v>0</v>
      </c>
      <c r="G383" s="136"/>
      <c r="H383" s="136"/>
      <c r="I383" s="136"/>
      <c r="J383" s="136"/>
      <c r="K383" s="136"/>
      <c r="L383" s="136"/>
      <c r="M383" s="136"/>
      <c r="N383" s="136">
        <v>0</v>
      </c>
      <c r="O383" s="136">
        <v>0</v>
      </c>
      <c r="P383" s="136"/>
      <c r="Q383" s="136">
        <v>0</v>
      </c>
      <c r="R383" s="136">
        <v>0</v>
      </c>
      <c r="S383" s="136">
        <v>0</v>
      </c>
      <c r="T383" s="136">
        <v>0</v>
      </c>
      <c r="U383" s="136">
        <v>0</v>
      </c>
      <c r="V383" s="136">
        <v>0</v>
      </c>
      <c r="W383" s="136">
        <v>0</v>
      </c>
      <c r="X383" s="136">
        <v>0</v>
      </c>
      <c r="Y383" s="136"/>
      <c r="Z383" s="136">
        <v>0</v>
      </c>
    </row>
    <row r="384" spans="1:26" x14ac:dyDescent="0.25">
      <c r="A384" s="152"/>
      <c r="B384" s="142" t="s">
        <v>86</v>
      </c>
      <c r="C384" s="142"/>
      <c r="D384" s="142"/>
      <c r="E384" s="142"/>
      <c r="F384" s="136">
        <v>0</v>
      </c>
      <c r="G384" s="136"/>
      <c r="H384" s="136"/>
      <c r="I384" s="136"/>
      <c r="J384" s="136"/>
      <c r="K384" s="136"/>
      <c r="L384" s="136"/>
      <c r="M384" s="136"/>
      <c r="N384" s="136">
        <v>0</v>
      </c>
      <c r="O384" s="136">
        <v>0</v>
      </c>
      <c r="P384" s="136"/>
      <c r="Q384" s="136">
        <v>0</v>
      </c>
      <c r="R384" s="136">
        <v>0</v>
      </c>
      <c r="S384" s="136">
        <v>0</v>
      </c>
      <c r="T384" s="136">
        <v>0</v>
      </c>
      <c r="U384" s="136">
        <v>0</v>
      </c>
      <c r="V384" s="136">
        <v>0</v>
      </c>
      <c r="W384" s="136">
        <v>0</v>
      </c>
      <c r="X384" s="136">
        <v>0</v>
      </c>
      <c r="Y384" s="136"/>
      <c r="Z384" s="136">
        <v>0</v>
      </c>
    </row>
    <row r="385" spans="1:26" x14ac:dyDescent="0.25">
      <c r="A385" s="133"/>
      <c r="B385" s="142" t="s">
        <v>87</v>
      </c>
      <c r="C385" s="142"/>
      <c r="D385" s="142"/>
      <c r="E385" s="142"/>
      <c r="F385" s="136">
        <v>0</v>
      </c>
      <c r="G385" s="136"/>
      <c r="H385" s="136"/>
      <c r="I385" s="136"/>
      <c r="J385" s="136"/>
      <c r="K385" s="136"/>
      <c r="L385" s="136"/>
      <c r="M385" s="136"/>
      <c r="N385" s="136">
        <v>0</v>
      </c>
      <c r="O385" s="136">
        <v>0</v>
      </c>
      <c r="P385" s="136"/>
      <c r="Q385" s="136">
        <v>0</v>
      </c>
      <c r="R385" s="136">
        <v>0</v>
      </c>
      <c r="S385" s="136">
        <v>0</v>
      </c>
      <c r="T385" s="136">
        <v>0</v>
      </c>
      <c r="U385" s="136">
        <v>0</v>
      </c>
      <c r="V385" s="136">
        <v>0</v>
      </c>
      <c r="W385" s="136">
        <v>0</v>
      </c>
      <c r="X385" s="136">
        <v>0</v>
      </c>
      <c r="Y385" s="136"/>
      <c r="Z385" s="136">
        <v>0</v>
      </c>
    </row>
    <row r="386" spans="1:26" x14ac:dyDescent="0.25">
      <c r="A386" s="133"/>
      <c r="B386" s="153" t="s">
        <v>88</v>
      </c>
      <c r="C386" s="142"/>
      <c r="D386" s="142"/>
      <c r="E386" s="142"/>
      <c r="F386" s="154">
        <f>+F319+F301+F307</f>
        <v>1436184.49</v>
      </c>
      <c r="G386" s="154"/>
      <c r="H386" s="154"/>
      <c r="I386" s="154"/>
      <c r="J386" s="154"/>
      <c r="K386" s="154"/>
      <c r="L386" s="154"/>
      <c r="M386" s="154"/>
      <c r="N386" s="154">
        <f>+N319+N301+N307</f>
        <v>30037220.419999998</v>
      </c>
      <c r="O386" s="154">
        <f>+O319+O307+O301</f>
        <v>18518446.710000001</v>
      </c>
      <c r="P386" s="154"/>
      <c r="Q386" s="154">
        <f>+Q319+Q307+Q301</f>
        <v>16556646.970000001</v>
      </c>
      <c r="R386" s="154">
        <f>+R319+R307+R301</f>
        <v>18498856.440000001</v>
      </c>
      <c r="S386" s="154">
        <f>+S369+S319+S307+S301</f>
        <v>19426319.559999999</v>
      </c>
      <c r="T386" s="154">
        <f>+T369+T319+T307+T301</f>
        <v>20835322.759999998</v>
      </c>
      <c r="U386" s="154">
        <f>+U331+U319+U307+U301</f>
        <v>16180790.719999999</v>
      </c>
      <c r="V386" s="154">
        <f>+V331+V319+V307+V301</f>
        <v>13098517.689999999</v>
      </c>
      <c r="W386" s="154">
        <f>+W331+W319+W307+W301</f>
        <v>12838631.76</v>
      </c>
      <c r="X386" s="154">
        <f>+X331+X319+X307+X301</f>
        <v>15911809.390000001</v>
      </c>
      <c r="Y386" s="154"/>
      <c r="Z386" s="154">
        <f>+Z319+Z307+Z301+Z369</f>
        <v>183338746.91</v>
      </c>
    </row>
    <row r="387" spans="1:26" x14ac:dyDescent="0.25">
      <c r="A387" s="133"/>
      <c r="B387" s="153"/>
      <c r="C387" s="142"/>
      <c r="D387" s="142"/>
      <c r="E387" s="142"/>
      <c r="F387" s="136"/>
      <c r="G387" s="136"/>
      <c r="H387" s="136"/>
      <c r="I387" s="136"/>
      <c r="J387" s="136"/>
      <c r="K387" s="136"/>
      <c r="L387" s="136"/>
      <c r="M387" s="136"/>
      <c r="N387" s="136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136"/>
    </row>
    <row r="388" spans="1:26" x14ac:dyDescent="0.25">
      <c r="A388" s="152" t="s">
        <v>89</v>
      </c>
      <c r="B388" s="153" t="s">
        <v>90</v>
      </c>
      <c r="C388" s="142"/>
      <c r="D388" s="142"/>
      <c r="E388" s="142"/>
      <c r="F388" s="136"/>
      <c r="G388" s="136"/>
      <c r="H388" s="136"/>
      <c r="I388" s="136"/>
      <c r="J388" s="136"/>
      <c r="K388" s="136"/>
      <c r="L388" s="136"/>
      <c r="M388" s="136"/>
      <c r="N388" s="136"/>
      <c r="O388" s="136"/>
      <c r="P388" s="136"/>
      <c r="Q388" s="136"/>
      <c r="R388" s="136"/>
      <c r="S388" s="136"/>
      <c r="T388" s="136"/>
      <c r="U388" s="136"/>
      <c r="V388" s="136"/>
      <c r="W388" s="136"/>
      <c r="X388" s="136"/>
      <c r="Y388" s="136"/>
      <c r="Z388" s="136"/>
    </row>
    <row r="389" spans="1:26" x14ac:dyDescent="0.25">
      <c r="A389" s="152" t="s">
        <v>91</v>
      </c>
      <c r="B389" s="153" t="s">
        <v>92</v>
      </c>
      <c r="C389" s="142"/>
      <c r="D389" s="142"/>
      <c r="E389" s="142"/>
      <c r="F389" s="132">
        <v>0</v>
      </c>
      <c r="G389" s="132"/>
      <c r="H389" s="132"/>
      <c r="I389" s="132"/>
      <c r="J389" s="132"/>
      <c r="K389" s="132"/>
      <c r="L389" s="132"/>
      <c r="M389" s="132"/>
      <c r="N389" s="132">
        <v>0</v>
      </c>
      <c r="O389" s="132">
        <v>0</v>
      </c>
      <c r="P389" s="132"/>
      <c r="Q389" s="132">
        <v>0</v>
      </c>
      <c r="R389" s="132">
        <v>0</v>
      </c>
      <c r="S389" s="132">
        <v>0</v>
      </c>
      <c r="T389" s="132">
        <v>0</v>
      </c>
      <c r="U389" s="132">
        <v>0</v>
      </c>
      <c r="V389" s="132">
        <v>0</v>
      </c>
      <c r="W389" s="132">
        <v>0</v>
      </c>
      <c r="X389" s="132">
        <v>0</v>
      </c>
      <c r="Y389" s="132"/>
      <c r="Z389" s="132">
        <v>0</v>
      </c>
    </row>
    <row r="390" spans="1:26" x14ac:dyDescent="0.25">
      <c r="A390" s="133"/>
      <c r="B390" s="142" t="s">
        <v>93</v>
      </c>
      <c r="C390" s="142"/>
      <c r="D390" s="142" t="s">
        <v>94</v>
      </c>
      <c r="E390" s="142"/>
      <c r="F390" s="136">
        <v>0</v>
      </c>
      <c r="G390" s="136"/>
      <c r="H390" s="136"/>
      <c r="I390" s="136"/>
      <c r="J390" s="136"/>
      <c r="K390" s="136"/>
      <c r="L390" s="136"/>
      <c r="M390" s="136"/>
      <c r="N390" s="136">
        <v>0</v>
      </c>
      <c r="O390" s="136">
        <v>0</v>
      </c>
      <c r="P390" s="136"/>
      <c r="Q390" s="136">
        <v>0</v>
      </c>
      <c r="R390" s="136">
        <v>0</v>
      </c>
      <c r="S390" s="136">
        <v>0</v>
      </c>
      <c r="T390" s="136">
        <v>0</v>
      </c>
      <c r="U390" s="136">
        <v>0</v>
      </c>
      <c r="V390" s="136">
        <v>0</v>
      </c>
      <c r="W390" s="136">
        <v>0</v>
      </c>
      <c r="X390" s="136">
        <v>0</v>
      </c>
      <c r="Y390" s="136"/>
      <c r="Z390" s="136">
        <v>0</v>
      </c>
    </row>
    <row r="391" spans="1:26" x14ac:dyDescent="0.25">
      <c r="A391" s="133"/>
      <c r="B391" s="142" t="s">
        <v>95</v>
      </c>
      <c r="C391" s="142"/>
      <c r="D391" s="142"/>
      <c r="E391" s="142"/>
      <c r="F391" s="136">
        <v>0</v>
      </c>
      <c r="G391" s="136"/>
      <c r="H391" s="136"/>
      <c r="I391" s="136"/>
      <c r="J391" s="136"/>
      <c r="K391" s="136"/>
      <c r="L391" s="136"/>
      <c r="M391" s="136"/>
      <c r="N391" s="136">
        <v>0</v>
      </c>
      <c r="O391" s="136">
        <v>0</v>
      </c>
      <c r="P391" s="136"/>
      <c r="Q391" s="136">
        <v>0</v>
      </c>
      <c r="R391" s="136">
        <v>0</v>
      </c>
      <c r="S391" s="136">
        <v>0</v>
      </c>
      <c r="T391" s="136">
        <v>0</v>
      </c>
      <c r="U391" s="136">
        <v>0</v>
      </c>
      <c r="V391" s="136">
        <v>0</v>
      </c>
      <c r="W391" s="136">
        <v>0</v>
      </c>
      <c r="X391" s="136">
        <v>0</v>
      </c>
      <c r="Y391" s="136"/>
      <c r="Z391" s="136">
        <v>0</v>
      </c>
    </row>
    <row r="392" spans="1:26" x14ac:dyDescent="0.25">
      <c r="A392" s="152" t="s">
        <v>96</v>
      </c>
      <c r="B392" s="155" t="s">
        <v>97</v>
      </c>
      <c r="C392" s="142"/>
      <c r="D392" s="142"/>
      <c r="E392" s="142"/>
      <c r="F392" s="132">
        <v>0</v>
      </c>
      <c r="G392" s="132"/>
      <c r="H392" s="132"/>
      <c r="I392" s="132"/>
      <c r="J392" s="132"/>
      <c r="K392" s="132"/>
      <c r="L392" s="132"/>
      <c r="M392" s="132"/>
      <c r="N392" s="132">
        <v>0</v>
      </c>
      <c r="O392" s="132">
        <v>0</v>
      </c>
      <c r="P392" s="132"/>
      <c r="Q392" s="132">
        <v>0</v>
      </c>
      <c r="R392" s="132">
        <v>0</v>
      </c>
      <c r="S392" s="132">
        <v>0</v>
      </c>
      <c r="T392" s="132">
        <v>0</v>
      </c>
      <c r="U392" s="132">
        <v>0</v>
      </c>
      <c r="V392" s="132">
        <v>0</v>
      </c>
      <c r="W392" s="132">
        <v>0</v>
      </c>
      <c r="X392" s="132">
        <v>0</v>
      </c>
      <c r="Y392" s="132"/>
      <c r="Z392" s="132">
        <v>0</v>
      </c>
    </row>
    <row r="393" spans="1:26" x14ac:dyDescent="0.25">
      <c r="A393" s="133"/>
      <c r="B393" s="142" t="s">
        <v>98</v>
      </c>
      <c r="C393" s="142"/>
      <c r="D393" s="142"/>
      <c r="E393" s="142"/>
      <c r="F393" s="136">
        <v>0</v>
      </c>
      <c r="G393" s="136"/>
      <c r="H393" s="136"/>
      <c r="I393" s="136"/>
      <c r="J393" s="136"/>
      <c r="K393" s="136"/>
      <c r="L393" s="136"/>
      <c r="M393" s="136"/>
      <c r="N393" s="136">
        <v>0</v>
      </c>
      <c r="O393" s="136">
        <v>0</v>
      </c>
      <c r="P393" s="136"/>
      <c r="Q393" s="136">
        <v>0</v>
      </c>
      <c r="R393" s="136">
        <v>0</v>
      </c>
      <c r="S393" s="136">
        <v>0</v>
      </c>
      <c r="T393" s="136">
        <v>0</v>
      </c>
      <c r="U393" s="136">
        <v>0</v>
      </c>
      <c r="V393" s="136">
        <v>0</v>
      </c>
      <c r="W393" s="136">
        <v>0</v>
      </c>
      <c r="X393" s="136">
        <v>0</v>
      </c>
      <c r="Y393" s="136"/>
      <c r="Z393" s="136">
        <v>0</v>
      </c>
    </row>
    <row r="394" spans="1:26" x14ac:dyDescent="0.25">
      <c r="A394" s="133"/>
      <c r="B394" s="142" t="s">
        <v>99</v>
      </c>
      <c r="C394" s="142"/>
      <c r="D394" s="142"/>
      <c r="E394" s="142"/>
      <c r="F394" s="136">
        <v>0</v>
      </c>
      <c r="G394" s="136"/>
      <c r="H394" s="136"/>
      <c r="I394" s="136"/>
      <c r="J394" s="136"/>
      <c r="K394" s="136"/>
      <c r="L394" s="136"/>
      <c r="M394" s="136"/>
      <c r="N394" s="136">
        <v>0</v>
      </c>
      <c r="O394" s="136">
        <v>0</v>
      </c>
      <c r="P394" s="136"/>
      <c r="Q394" s="136">
        <v>0</v>
      </c>
      <c r="R394" s="136">
        <v>0</v>
      </c>
      <c r="S394" s="136">
        <v>0</v>
      </c>
      <c r="T394" s="136">
        <v>0</v>
      </c>
      <c r="U394" s="136">
        <v>0</v>
      </c>
      <c r="V394" s="136">
        <v>0</v>
      </c>
      <c r="W394" s="136">
        <v>0</v>
      </c>
      <c r="X394" s="136">
        <v>0</v>
      </c>
      <c r="Y394" s="136"/>
      <c r="Z394" s="136">
        <v>0</v>
      </c>
    </row>
    <row r="395" spans="1:26" x14ac:dyDescent="0.25">
      <c r="A395" s="152" t="s">
        <v>100</v>
      </c>
      <c r="B395" s="153" t="s">
        <v>101</v>
      </c>
      <c r="C395" s="142"/>
      <c r="D395" s="142"/>
      <c r="E395" s="142"/>
      <c r="F395" s="132">
        <v>0</v>
      </c>
      <c r="G395" s="132"/>
      <c r="H395" s="132"/>
      <c r="I395" s="132"/>
      <c r="J395" s="132"/>
      <c r="K395" s="132"/>
      <c r="L395" s="132"/>
      <c r="M395" s="132"/>
      <c r="N395" s="132">
        <v>0</v>
      </c>
      <c r="O395" s="132">
        <v>0</v>
      </c>
      <c r="P395" s="132"/>
      <c r="Q395" s="132">
        <v>0</v>
      </c>
      <c r="R395" s="132">
        <v>0</v>
      </c>
      <c r="S395" s="132">
        <v>0</v>
      </c>
      <c r="T395" s="132">
        <v>0</v>
      </c>
      <c r="U395" s="132">
        <v>0</v>
      </c>
      <c r="V395" s="132">
        <v>0</v>
      </c>
      <c r="W395" s="132">
        <v>0</v>
      </c>
      <c r="X395" s="132">
        <v>0</v>
      </c>
      <c r="Y395" s="132"/>
      <c r="Z395" s="132">
        <v>0</v>
      </c>
    </row>
    <row r="396" spans="1:26" x14ac:dyDescent="0.25">
      <c r="A396" s="133"/>
      <c r="B396" s="156" t="s">
        <v>102</v>
      </c>
      <c r="C396" s="142"/>
      <c r="D396" s="142"/>
      <c r="E396" s="142"/>
      <c r="F396" s="136">
        <v>0</v>
      </c>
      <c r="G396" s="136"/>
      <c r="H396" s="136"/>
      <c r="I396" s="136"/>
      <c r="J396" s="136"/>
      <c r="K396" s="136"/>
      <c r="L396" s="136"/>
      <c r="M396" s="136"/>
      <c r="N396" s="136">
        <v>0</v>
      </c>
      <c r="O396" s="136">
        <v>0</v>
      </c>
      <c r="P396" s="136"/>
      <c r="Q396" s="136">
        <v>0</v>
      </c>
      <c r="R396" s="136">
        <v>0</v>
      </c>
      <c r="S396" s="136">
        <v>0</v>
      </c>
      <c r="T396" s="136">
        <v>0</v>
      </c>
      <c r="U396" s="136">
        <v>0</v>
      </c>
      <c r="V396" s="136">
        <v>0</v>
      </c>
      <c r="W396" s="136">
        <v>0</v>
      </c>
      <c r="X396" s="136">
        <v>0</v>
      </c>
      <c r="Y396" s="136"/>
      <c r="Z396" s="136">
        <v>0</v>
      </c>
    </row>
    <row r="397" spans="1:26" x14ac:dyDescent="0.25">
      <c r="A397" s="133"/>
      <c r="B397" s="156" t="s">
        <v>103</v>
      </c>
      <c r="C397" s="142"/>
      <c r="D397" s="142"/>
      <c r="E397" s="142"/>
      <c r="F397" s="157">
        <v>0</v>
      </c>
      <c r="G397" s="157"/>
      <c r="H397" s="157"/>
      <c r="I397" s="157"/>
      <c r="J397" s="157"/>
      <c r="K397" s="157"/>
      <c r="L397" s="157"/>
      <c r="M397" s="157"/>
      <c r="N397" s="157">
        <v>0</v>
      </c>
      <c r="O397" s="157">
        <v>0</v>
      </c>
      <c r="P397" s="157"/>
      <c r="Q397" s="157">
        <v>0</v>
      </c>
      <c r="R397" s="157">
        <v>0</v>
      </c>
      <c r="S397" s="157">
        <v>0</v>
      </c>
      <c r="T397" s="157">
        <v>0</v>
      </c>
      <c r="U397" s="157">
        <v>0</v>
      </c>
      <c r="V397" s="136">
        <v>0</v>
      </c>
      <c r="W397" s="136">
        <v>0</v>
      </c>
      <c r="X397" s="136">
        <v>0</v>
      </c>
      <c r="Y397" s="136"/>
      <c r="Z397" s="157">
        <v>0</v>
      </c>
    </row>
    <row r="398" spans="1:26" x14ac:dyDescent="0.25">
      <c r="A398" s="133"/>
      <c r="B398" s="153" t="s">
        <v>104</v>
      </c>
      <c r="C398" s="142"/>
      <c r="D398" s="142"/>
      <c r="E398" s="142"/>
      <c r="F398" s="132">
        <f>+F394+F393+F392+F391+F389+F388</f>
        <v>0</v>
      </c>
      <c r="G398" s="132"/>
      <c r="H398" s="132"/>
      <c r="I398" s="132"/>
      <c r="J398" s="132"/>
      <c r="K398" s="132"/>
      <c r="L398" s="132"/>
      <c r="M398" s="132"/>
      <c r="N398" s="132">
        <f>+N394+N393+N392+N391+N389+N388</f>
        <v>0</v>
      </c>
      <c r="O398" s="132">
        <f>+O394+O393+O392+O391+O389+O388</f>
        <v>0</v>
      </c>
      <c r="P398" s="132"/>
      <c r="Q398" s="132">
        <f>+Q394+Q393+Q392+Q391+Q389+Q388</f>
        <v>0</v>
      </c>
      <c r="R398" s="132">
        <f t="shared" ref="R398:Z398" si="17">+R394+R393+R392+R391+R389+R388</f>
        <v>0</v>
      </c>
      <c r="S398" s="132">
        <f t="shared" si="17"/>
        <v>0</v>
      </c>
      <c r="T398" s="132">
        <f t="shared" si="17"/>
        <v>0</v>
      </c>
      <c r="U398" s="132">
        <f t="shared" si="17"/>
        <v>0</v>
      </c>
      <c r="V398" s="132">
        <f t="shared" si="17"/>
        <v>0</v>
      </c>
      <c r="W398" s="132">
        <f t="shared" si="17"/>
        <v>0</v>
      </c>
      <c r="X398" s="132">
        <f t="shared" si="17"/>
        <v>0</v>
      </c>
      <c r="Y398" s="132"/>
      <c r="Z398" s="132">
        <f t="shared" si="17"/>
        <v>0</v>
      </c>
    </row>
    <row r="399" spans="1:26" x14ac:dyDescent="0.25">
      <c r="A399" s="133"/>
      <c r="B399" s="153"/>
      <c r="C399" s="142"/>
      <c r="D399" s="142"/>
      <c r="E399" s="142"/>
      <c r="F399" s="136"/>
      <c r="G399" s="136"/>
      <c r="H399" s="136"/>
      <c r="I399" s="136"/>
      <c r="J399" s="136"/>
      <c r="K399" s="136"/>
      <c r="L399" s="136"/>
      <c r="M399" s="136"/>
      <c r="N399" s="136"/>
      <c r="O399" s="136"/>
      <c r="P399" s="136"/>
      <c r="Q399" s="136"/>
      <c r="R399" s="136"/>
      <c r="S399" s="136"/>
      <c r="T399" s="136"/>
      <c r="U399" s="136"/>
      <c r="V399" s="136"/>
      <c r="W399" s="136"/>
      <c r="X399" s="136"/>
      <c r="Y399" s="136"/>
      <c r="Z399" s="136"/>
    </row>
    <row r="400" spans="1:26" ht="15.75" thickBot="1" x14ac:dyDescent="0.3">
      <c r="A400" s="142"/>
      <c r="B400" s="153" t="s">
        <v>105</v>
      </c>
      <c r="C400" s="142"/>
      <c r="D400" s="142"/>
      <c r="E400" s="142"/>
      <c r="F400" s="158">
        <f>+F398+F386</f>
        <v>1436184.49</v>
      </c>
      <c r="G400" s="158"/>
      <c r="H400" s="158"/>
      <c r="I400" s="158"/>
      <c r="J400" s="158"/>
      <c r="K400" s="158"/>
      <c r="L400" s="158"/>
      <c r="M400" s="158"/>
      <c r="N400" s="158">
        <f>+N389+N386</f>
        <v>30037220.419999998</v>
      </c>
      <c r="O400" s="158">
        <f ca="1">SUM(O315:O400)</f>
        <v>18518446.710000001</v>
      </c>
      <c r="P400" s="158"/>
      <c r="Q400" s="158">
        <f t="shared" ref="Q400:X400" si="18">+Q386</f>
        <v>16556646.970000001</v>
      </c>
      <c r="R400" s="158">
        <f t="shared" si="18"/>
        <v>18498856.440000001</v>
      </c>
      <c r="S400" s="158">
        <f t="shared" si="18"/>
        <v>19426319.559999999</v>
      </c>
      <c r="T400" s="158">
        <f t="shared" si="18"/>
        <v>20835322.759999998</v>
      </c>
      <c r="U400" s="158">
        <f t="shared" si="18"/>
        <v>16180790.719999999</v>
      </c>
      <c r="V400" s="158">
        <f t="shared" si="18"/>
        <v>13098517.689999999</v>
      </c>
      <c r="W400" s="158">
        <f t="shared" si="18"/>
        <v>12838631.76</v>
      </c>
      <c r="X400" s="158">
        <f t="shared" si="18"/>
        <v>15911809.390000001</v>
      </c>
      <c r="Y400" s="158"/>
      <c r="Z400" s="158">
        <f>+Z386</f>
        <v>183338746.91</v>
      </c>
    </row>
    <row r="401" spans="1:26" ht="15.75" thickTop="1" x14ac:dyDescent="0.25">
      <c r="A401" s="142"/>
      <c r="B401" s="153"/>
      <c r="C401" s="142"/>
      <c r="D401" s="142"/>
      <c r="E401" s="142"/>
      <c r="F401" s="132"/>
      <c r="G401" s="132"/>
      <c r="H401" s="132"/>
      <c r="I401" s="132"/>
      <c r="J401" s="132"/>
      <c r="K401" s="132"/>
      <c r="L401" s="132"/>
      <c r="M401" s="132"/>
      <c r="N401" s="132"/>
      <c r="O401" s="132"/>
      <c r="P401" s="132"/>
      <c r="Q401" s="132"/>
      <c r="R401" s="132"/>
      <c r="S401" s="132"/>
      <c r="T401" s="132"/>
      <c r="U401" s="132"/>
      <c r="V401" s="132"/>
      <c r="W401" s="132"/>
      <c r="X401" s="132"/>
      <c r="Y401" s="132"/>
      <c r="Z401" s="132"/>
    </row>
    <row r="402" spans="1:26" x14ac:dyDescent="0.25">
      <c r="A402" s="142"/>
      <c r="B402" s="153"/>
      <c r="C402" s="142"/>
      <c r="D402" s="142"/>
      <c r="E402" s="142"/>
      <c r="F402" s="132"/>
      <c r="G402" s="132"/>
      <c r="H402" s="132"/>
      <c r="I402" s="132"/>
      <c r="J402" s="132"/>
      <c r="K402" s="132"/>
      <c r="L402" s="132"/>
      <c r="M402" s="132"/>
      <c r="N402" s="132"/>
      <c r="O402" s="132"/>
      <c r="P402" s="132"/>
      <c r="Q402" s="132"/>
      <c r="R402" s="132"/>
      <c r="S402" s="132"/>
      <c r="T402" s="132"/>
      <c r="U402" s="132"/>
      <c r="V402" s="132"/>
      <c r="W402" s="132"/>
      <c r="X402" s="132"/>
      <c r="Y402" s="132"/>
      <c r="Z402" s="132"/>
    </row>
    <row r="403" spans="1:26" x14ac:dyDescent="0.25">
      <c r="A403" s="142"/>
      <c r="B403" s="153"/>
      <c r="C403" s="142"/>
      <c r="D403" s="142"/>
      <c r="E403" s="142"/>
      <c r="F403" s="132"/>
      <c r="G403" s="132"/>
      <c r="H403" s="132"/>
      <c r="I403" s="132"/>
      <c r="J403" s="132"/>
      <c r="K403" s="132"/>
      <c r="L403" s="132"/>
      <c r="M403" s="132"/>
      <c r="N403" s="132"/>
      <c r="O403" s="132"/>
      <c r="P403" s="132"/>
      <c r="Q403" s="132"/>
      <c r="R403" s="132"/>
      <c r="S403" s="132"/>
      <c r="T403" s="132"/>
      <c r="U403" s="132"/>
      <c r="V403" s="132"/>
      <c r="W403" s="132"/>
      <c r="X403" s="132"/>
      <c r="Y403" s="132"/>
      <c r="Z403" s="132"/>
    </row>
    <row r="404" spans="1:26" x14ac:dyDescent="0.25">
      <c r="A404" s="142"/>
      <c r="B404" s="153"/>
      <c r="C404" s="142"/>
      <c r="D404" s="142"/>
      <c r="E404" s="142"/>
      <c r="F404" s="132"/>
      <c r="G404" s="132"/>
      <c r="H404" s="132"/>
      <c r="I404" s="132"/>
      <c r="J404" s="132"/>
      <c r="K404" s="132"/>
      <c r="L404" s="132"/>
      <c r="M404" s="132"/>
      <c r="N404" s="132"/>
      <c r="O404" s="132"/>
      <c r="P404" s="132"/>
      <c r="Q404" s="132"/>
      <c r="R404" s="132"/>
      <c r="S404" s="132"/>
      <c r="T404" s="132"/>
      <c r="U404" s="132"/>
      <c r="V404" s="132"/>
      <c r="W404" s="132"/>
      <c r="X404" s="132"/>
      <c r="Y404" s="132"/>
      <c r="Z404" s="132"/>
    </row>
    <row r="405" spans="1:26" x14ac:dyDescent="0.25">
      <c r="A405" s="142"/>
      <c r="B405" s="153"/>
      <c r="C405" s="142"/>
      <c r="D405" s="142"/>
      <c r="E405" s="142"/>
      <c r="F405" s="132"/>
      <c r="G405" s="132"/>
      <c r="H405" s="132"/>
      <c r="I405" s="132"/>
      <c r="J405" s="132"/>
      <c r="K405" s="132"/>
      <c r="L405" s="132"/>
      <c r="M405" s="132"/>
      <c r="N405" s="132"/>
      <c r="O405" s="132"/>
      <c r="P405" s="132"/>
      <c r="Q405" s="132"/>
      <c r="R405" s="132"/>
      <c r="S405" s="132"/>
      <c r="T405" s="132"/>
      <c r="U405" s="132"/>
      <c r="V405" s="132"/>
      <c r="W405" s="132"/>
      <c r="X405" s="132"/>
      <c r="Y405" s="132"/>
      <c r="Z405" s="132"/>
    </row>
    <row r="406" spans="1:26" x14ac:dyDescent="0.25">
      <c r="A406" s="142"/>
      <c r="B406" s="153"/>
      <c r="C406" s="142"/>
      <c r="D406" s="142"/>
      <c r="E406" s="142"/>
      <c r="F406" s="132"/>
      <c r="G406" s="132"/>
      <c r="H406" s="132"/>
      <c r="I406" s="132"/>
      <c r="J406" s="132"/>
      <c r="K406" s="132"/>
      <c r="L406" s="132"/>
      <c r="M406" s="132"/>
      <c r="N406" s="132"/>
      <c r="O406" s="132"/>
      <c r="P406" s="132"/>
      <c r="Q406" s="132"/>
      <c r="R406" s="132"/>
      <c r="S406" s="132"/>
      <c r="T406" s="132"/>
      <c r="U406" s="132"/>
      <c r="V406" s="132"/>
      <c r="W406" s="132"/>
      <c r="X406" s="132"/>
      <c r="Y406" s="132"/>
      <c r="Z406" s="132"/>
    </row>
    <row r="407" spans="1:26" x14ac:dyDescent="0.25">
      <c r="A407" s="142"/>
      <c r="B407" s="153"/>
      <c r="C407" s="142"/>
      <c r="D407" s="142"/>
      <c r="E407" s="142"/>
      <c r="F407" s="132"/>
      <c r="G407" s="132"/>
      <c r="H407" s="132"/>
      <c r="I407" s="132"/>
      <c r="J407" s="132"/>
      <c r="K407" s="132"/>
      <c r="L407" s="132"/>
      <c r="M407" s="132"/>
      <c r="N407" s="132"/>
      <c r="O407" s="132"/>
      <c r="P407" s="132"/>
      <c r="Q407" s="132"/>
      <c r="R407" s="132"/>
      <c r="S407" s="132"/>
      <c r="T407" s="132"/>
      <c r="U407" s="132"/>
      <c r="V407" s="132"/>
      <c r="W407" s="132"/>
      <c r="X407" s="132"/>
      <c r="Y407" s="132"/>
      <c r="Z407" s="132"/>
    </row>
    <row r="408" spans="1:26" x14ac:dyDescent="0.25">
      <c r="A408" s="92"/>
      <c r="B408" s="103"/>
      <c r="C408" s="92"/>
      <c r="D408" s="92"/>
      <c r="E408" s="92"/>
      <c r="F408" s="82"/>
      <c r="G408" s="82"/>
      <c r="H408" s="82"/>
      <c r="I408" s="82"/>
      <c r="J408" s="82"/>
      <c r="K408" s="82"/>
      <c r="L408" s="82"/>
      <c r="M408" s="82"/>
      <c r="N408" s="82"/>
      <c r="O408" s="82"/>
      <c r="P408" s="82"/>
      <c r="Q408" s="82"/>
      <c r="R408" s="82"/>
      <c r="S408" s="82"/>
      <c r="T408" s="82"/>
      <c r="U408" s="82"/>
      <c r="V408" s="82"/>
      <c r="W408" s="82"/>
      <c r="X408" s="82"/>
      <c r="Y408" s="82"/>
      <c r="Z408" s="82"/>
    </row>
    <row r="409" spans="1:26" x14ac:dyDescent="0.25">
      <c r="A409" s="66"/>
      <c r="B409" s="66"/>
      <c r="C409" s="66"/>
      <c r="D409" s="66"/>
      <c r="E409" s="66"/>
      <c r="F409" s="66"/>
      <c r="G409" s="66"/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66"/>
      <c r="S409" s="66"/>
      <c r="T409" s="66"/>
      <c r="U409" s="66"/>
      <c r="V409" s="66"/>
      <c r="W409" s="66"/>
      <c r="X409" s="66"/>
      <c r="Y409" s="66"/>
      <c r="Z409" s="66"/>
    </row>
    <row r="410" spans="1:26" ht="15" customHeight="1" x14ac:dyDescent="0.25">
      <c r="A410" s="66"/>
      <c r="B410" s="293" t="s">
        <v>106</v>
      </c>
      <c r="C410" s="293"/>
      <c r="D410" s="293"/>
      <c r="E410" s="66"/>
      <c r="F410" s="294" t="s">
        <v>107</v>
      </c>
      <c r="G410" s="294"/>
      <c r="H410" s="294"/>
      <c r="I410" s="294"/>
      <c r="J410" s="294"/>
      <c r="K410" s="294"/>
      <c r="L410" s="294"/>
      <c r="M410" s="294"/>
      <c r="N410" s="294"/>
      <c r="O410" s="294"/>
      <c r="P410" s="258"/>
      <c r="Q410" s="109"/>
      <c r="R410" s="109"/>
      <c r="S410" s="109"/>
      <c r="T410" s="109"/>
      <c r="U410" s="109"/>
      <c r="V410" s="109"/>
      <c r="W410" s="109"/>
      <c r="X410" s="109"/>
      <c r="Y410" s="161"/>
      <c r="Z410" s="66"/>
    </row>
    <row r="411" spans="1:26" x14ac:dyDescent="0.25">
      <c r="A411" s="110"/>
      <c r="B411" s="66"/>
      <c r="C411" s="66"/>
      <c r="D411" s="65"/>
      <c r="E411" s="65"/>
      <c r="F411" s="66"/>
      <c r="G411" s="66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66"/>
      <c r="S411" s="66"/>
      <c r="T411" s="66"/>
      <c r="U411" s="66"/>
      <c r="V411" s="66"/>
      <c r="W411" s="66"/>
      <c r="X411" s="66"/>
      <c r="Y411" s="66"/>
      <c r="Z411" s="111"/>
    </row>
    <row r="412" spans="1:26" x14ac:dyDescent="0.25">
      <c r="A412" s="66"/>
      <c r="B412" s="66"/>
      <c r="C412" s="66"/>
      <c r="D412" s="65"/>
      <c r="E412" s="65"/>
      <c r="F412" s="66"/>
      <c r="G412" s="66"/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66"/>
      <c r="S412" s="66"/>
      <c r="T412" s="66"/>
      <c r="U412" s="66"/>
      <c r="V412" s="66"/>
      <c r="W412" s="66"/>
      <c r="X412" s="66"/>
      <c r="Y412" s="66"/>
      <c r="Z412" s="66"/>
    </row>
    <row r="413" spans="1:26" x14ac:dyDescent="0.25">
      <c r="A413" s="66"/>
      <c r="B413" s="296" t="s">
        <v>123</v>
      </c>
      <c r="C413" s="296"/>
      <c r="D413" s="296"/>
      <c r="E413" s="65"/>
      <c r="F413" s="296" t="s">
        <v>129</v>
      </c>
      <c r="G413" s="296"/>
      <c r="H413" s="296"/>
      <c r="I413" s="296"/>
      <c r="J413" s="296"/>
      <c r="K413" s="296"/>
      <c r="L413" s="296"/>
      <c r="M413" s="296"/>
      <c r="N413" s="296"/>
      <c r="O413" s="296"/>
      <c r="P413" s="256"/>
      <c r="Q413" s="112"/>
      <c r="R413" s="112"/>
      <c r="S413" s="112"/>
      <c r="T413" s="112"/>
      <c r="U413" s="112"/>
      <c r="V413" s="112"/>
      <c r="W413" s="112"/>
      <c r="X413" s="112"/>
      <c r="Y413" s="159"/>
      <c r="Z413" s="66"/>
    </row>
    <row r="414" spans="1:26" x14ac:dyDescent="0.25">
      <c r="A414" s="113"/>
      <c r="B414" s="297" t="s">
        <v>108</v>
      </c>
      <c r="C414" s="297"/>
      <c r="D414" s="297"/>
      <c r="E414" s="65"/>
      <c r="F414" s="297" t="s">
        <v>128</v>
      </c>
      <c r="G414" s="297"/>
      <c r="H414" s="297"/>
      <c r="I414" s="297"/>
      <c r="J414" s="297"/>
      <c r="K414" s="297"/>
      <c r="L414" s="297"/>
      <c r="M414" s="297"/>
      <c r="N414" s="297"/>
      <c r="O414" s="297"/>
      <c r="P414" s="257"/>
      <c r="Q414" s="114"/>
      <c r="R414" s="114"/>
      <c r="S414" s="114"/>
      <c r="T414" s="114"/>
      <c r="U414" s="114"/>
      <c r="V414" s="114"/>
      <c r="W414" s="114"/>
      <c r="X414" s="114"/>
      <c r="Y414" s="160"/>
      <c r="Z414" s="115"/>
    </row>
    <row r="415" spans="1:26" x14ac:dyDescent="0.25">
      <c r="A415" s="65"/>
      <c r="B415" s="65"/>
      <c r="C415" s="65"/>
      <c r="D415" s="65"/>
      <c r="E415" s="65"/>
      <c r="F415" s="65"/>
      <c r="G415" s="65"/>
      <c r="H415" s="65"/>
      <c r="I415" s="65"/>
      <c r="J415" s="65"/>
      <c r="K415" s="65"/>
      <c r="L415" s="65"/>
      <c r="M415" s="65"/>
      <c r="N415" s="65"/>
      <c r="O415" s="65"/>
      <c r="P415" s="65"/>
      <c r="Q415" s="65"/>
      <c r="R415" s="65"/>
      <c r="S415" s="65"/>
      <c r="T415" s="65"/>
      <c r="U415" s="65"/>
      <c r="V415" s="65"/>
      <c r="W415" s="65"/>
      <c r="X415" s="65"/>
      <c r="Y415" s="65"/>
      <c r="Z415" s="65"/>
    </row>
    <row r="453" spans="1:26" x14ac:dyDescent="0.25">
      <c r="A453" s="291" t="s">
        <v>0</v>
      </c>
      <c r="B453" s="291"/>
      <c r="C453" s="291"/>
      <c r="D453" s="291"/>
      <c r="E453" s="291"/>
      <c r="F453" s="291"/>
      <c r="G453" s="291"/>
      <c r="H453" s="291"/>
      <c r="I453" s="291"/>
      <c r="J453" s="291"/>
      <c r="K453" s="291"/>
      <c r="L453" s="291"/>
      <c r="M453" s="291"/>
      <c r="N453" s="291"/>
      <c r="O453" s="291"/>
      <c r="P453" s="291"/>
      <c r="Q453" s="291"/>
      <c r="R453" s="291"/>
      <c r="S453" s="291"/>
      <c r="T453" s="291"/>
      <c r="U453" s="291"/>
      <c r="V453" s="291"/>
      <c r="W453" s="291"/>
      <c r="X453" s="291"/>
      <c r="Y453" s="291"/>
      <c r="Z453" s="291"/>
    </row>
    <row r="454" spans="1:26" x14ac:dyDescent="0.25">
      <c r="A454" s="291" t="s">
        <v>1</v>
      </c>
      <c r="B454" s="291"/>
      <c r="C454" s="291"/>
      <c r="D454" s="291"/>
      <c r="E454" s="291"/>
      <c r="F454" s="291"/>
      <c r="G454" s="291"/>
      <c r="H454" s="291"/>
      <c r="I454" s="291"/>
      <c r="J454" s="291"/>
      <c r="K454" s="291"/>
      <c r="L454" s="291"/>
      <c r="M454" s="291"/>
      <c r="N454" s="291"/>
      <c r="O454" s="291"/>
      <c r="P454" s="291"/>
      <c r="Q454" s="291"/>
      <c r="R454" s="291"/>
      <c r="S454" s="291"/>
      <c r="T454" s="291"/>
      <c r="U454" s="291"/>
      <c r="V454" s="291"/>
      <c r="W454" s="291"/>
      <c r="X454" s="291"/>
      <c r="Y454" s="291"/>
      <c r="Z454" s="291"/>
    </row>
    <row r="455" spans="1:26" x14ac:dyDescent="0.25">
      <c r="A455" s="117" t="s">
        <v>2</v>
      </c>
      <c r="B455" s="118"/>
      <c r="C455" s="119"/>
      <c r="D455" s="119"/>
      <c r="E455" s="119"/>
      <c r="F455" s="120"/>
      <c r="G455" s="120"/>
      <c r="H455" s="120"/>
      <c r="I455" s="120"/>
      <c r="J455" s="120"/>
      <c r="K455" s="120"/>
      <c r="L455" s="120"/>
      <c r="M455" s="120"/>
      <c r="N455" s="120"/>
      <c r="O455" s="120"/>
      <c r="P455" s="120"/>
      <c r="Q455" s="120"/>
      <c r="R455" s="120"/>
      <c r="S455" s="120"/>
      <c r="T455" s="120"/>
      <c r="U455" s="120"/>
      <c r="V455" s="120"/>
      <c r="W455" s="120"/>
      <c r="X455" s="120"/>
      <c r="Y455" s="120"/>
      <c r="Z455" s="120"/>
    </row>
    <row r="456" spans="1:26" x14ac:dyDescent="0.25">
      <c r="A456" s="121" t="s">
        <v>3</v>
      </c>
      <c r="B456" s="122" t="s">
        <v>4</v>
      </c>
      <c r="C456" s="123"/>
      <c r="D456" s="123"/>
      <c r="E456" s="124"/>
      <c r="F456" s="125" t="s">
        <v>5</v>
      </c>
      <c r="G456" s="126"/>
      <c r="H456" s="126"/>
      <c r="I456" s="126"/>
      <c r="J456" s="126"/>
      <c r="K456" s="126"/>
      <c r="L456" s="126"/>
      <c r="M456" s="126"/>
      <c r="N456" s="126" t="s">
        <v>6</v>
      </c>
      <c r="O456" s="127" t="s">
        <v>109</v>
      </c>
      <c r="P456" s="127"/>
      <c r="Q456" s="127" t="s">
        <v>110</v>
      </c>
      <c r="R456" s="127" t="s">
        <v>111</v>
      </c>
      <c r="S456" s="127" t="s">
        <v>112</v>
      </c>
      <c r="T456" s="127" t="s">
        <v>113</v>
      </c>
      <c r="U456" s="127" t="s">
        <v>122</v>
      </c>
      <c r="V456" s="127" t="s">
        <v>126</v>
      </c>
      <c r="W456" s="127" t="s">
        <v>127</v>
      </c>
      <c r="X456" s="127" t="s">
        <v>138</v>
      </c>
      <c r="Y456" s="127" t="s">
        <v>147</v>
      </c>
      <c r="Z456" s="128" t="s">
        <v>7</v>
      </c>
    </row>
    <row r="457" spans="1:26" x14ac:dyDescent="0.25">
      <c r="A457" s="129" t="s">
        <v>8</v>
      </c>
      <c r="B457" s="130" t="s">
        <v>9</v>
      </c>
      <c r="C457" s="130"/>
      <c r="D457" s="131"/>
      <c r="E457" s="131"/>
      <c r="F457" s="132">
        <f>+F458</f>
        <v>460000</v>
      </c>
      <c r="G457" s="132"/>
      <c r="H457" s="132"/>
      <c r="I457" s="132"/>
      <c r="J457" s="132"/>
      <c r="K457" s="132"/>
      <c r="L457" s="132"/>
      <c r="M457" s="132"/>
      <c r="N457" s="132">
        <f>SUM(N458:N462)</f>
        <v>26871296.259999998</v>
      </c>
      <c r="O457" s="132">
        <f>+O458+O459+O460+O462</f>
        <v>13924281.640000001</v>
      </c>
      <c r="P457" s="132"/>
      <c r="Q457" s="132">
        <f t="shared" ref="Q457:U457" si="19">+Q458+Q459+Q461+Q460+Q462</f>
        <v>13682041.370000001</v>
      </c>
      <c r="R457" s="132">
        <f t="shared" si="19"/>
        <v>13670492.370000001</v>
      </c>
      <c r="S457" s="132">
        <f t="shared" si="19"/>
        <v>14170774.26</v>
      </c>
      <c r="T457" s="132">
        <f t="shared" si="19"/>
        <v>13774153.029999999</v>
      </c>
      <c r="U457" s="132">
        <f t="shared" si="19"/>
        <v>13279506.029999999</v>
      </c>
      <c r="V457" s="132">
        <f>+V458+V459+V461+V460+V462</f>
        <v>11432948.25</v>
      </c>
      <c r="W457" s="132">
        <f>+W458+W459+W461+W460+W462</f>
        <v>10891354.17</v>
      </c>
      <c r="X457" s="132">
        <f>+X458+X459+X461+X460+X462</f>
        <v>11680200.280000001</v>
      </c>
      <c r="Y457" s="132">
        <f>+Y458+Y459+Y461+Y460+Y462</f>
        <v>28514748.43</v>
      </c>
      <c r="Z457" s="132">
        <f>+Z458+Z459+Z461+Z460+Z462</f>
        <v>172351796.09</v>
      </c>
    </row>
    <row r="458" spans="1:26" x14ac:dyDescent="0.25">
      <c r="A458" s="133"/>
      <c r="B458" s="134" t="s">
        <v>10</v>
      </c>
      <c r="C458" s="135"/>
      <c r="D458" s="135"/>
      <c r="E458" s="131"/>
      <c r="F458" s="136">
        <v>460000</v>
      </c>
      <c r="G458" s="136"/>
      <c r="H458" s="136"/>
      <c r="I458" s="136"/>
      <c r="J458" s="136"/>
      <c r="K458" s="136"/>
      <c r="L458" s="136"/>
      <c r="M458" s="136"/>
      <c r="N458" s="136">
        <v>23090079.949999999</v>
      </c>
      <c r="O458" s="136">
        <v>12007462.33</v>
      </c>
      <c r="P458" s="136"/>
      <c r="Q458" s="136">
        <v>11797712.33</v>
      </c>
      <c r="R458" s="136">
        <v>11787712.33</v>
      </c>
      <c r="S458" s="136">
        <v>12220894.33</v>
      </c>
      <c r="T458" s="136">
        <v>11877469.58</v>
      </c>
      <c r="U458" s="136">
        <v>11387469.58</v>
      </c>
      <c r="V458" s="136">
        <v>9881625.4800000004</v>
      </c>
      <c r="W458" s="136">
        <v>9556908.0299999993</v>
      </c>
      <c r="X458" s="136">
        <v>10093046.15</v>
      </c>
      <c r="Y458" s="136">
        <v>26026441.059999999</v>
      </c>
      <c r="Z458" s="136">
        <f>SUM(F458:Y458)</f>
        <v>150186821.15000001</v>
      </c>
    </row>
    <row r="459" spans="1:26" x14ac:dyDescent="0.25">
      <c r="A459" s="133"/>
      <c r="B459" s="134" t="s">
        <v>11</v>
      </c>
      <c r="C459" s="135"/>
      <c r="D459" s="135"/>
      <c r="E459" s="131"/>
      <c r="F459" s="136">
        <v>0</v>
      </c>
      <c r="G459" s="136"/>
      <c r="H459" s="136"/>
      <c r="I459" s="136"/>
      <c r="J459" s="136"/>
      <c r="K459" s="136"/>
      <c r="L459" s="136"/>
      <c r="M459" s="136"/>
      <c r="N459" s="136">
        <v>304000</v>
      </c>
      <c r="O459" s="136">
        <v>142000</v>
      </c>
      <c r="P459" s="136"/>
      <c r="Q459" s="136">
        <v>142000</v>
      </c>
      <c r="R459" s="136">
        <v>142000</v>
      </c>
      <c r="S459" s="136">
        <v>142000</v>
      </c>
      <c r="T459" s="136">
        <v>142000</v>
      </c>
      <c r="U459" s="136">
        <v>142000</v>
      </c>
      <c r="V459" s="136">
        <v>65800</v>
      </c>
      <c r="W459" s="136">
        <v>53000</v>
      </c>
      <c r="X459" s="136">
        <v>65000</v>
      </c>
      <c r="Y459" s="136">
        <v>137000</v>
      </c>
      <c r="Z459" s="136">
        <f>SUM(F459:Y459)</f>
        <v>1476800</v>
      </c>
    </row>
    <row r="460" spans="1:26" x14ac:dyDescent="0.25">
      <c r="A460" s="133"/>
      <c r="B460" s="137" t="s">
        <v>139</v>
      </c>
      <c r="C460" s="138"/>
      <c r="D460" s="138"/>
      <c r="E460" s="131"/>
      <c r="F460" s="136">
        <v>0</v>
      </c>
      <c r="G460" s="136"/>
      <c r="H460" s="136"/>
      <c r="I460" s="136"/>
      <c r="J460" s="136"/>
      <c r="K460" s="136"/>
      <c r="L460" s="136"/>
      <c r="M460" s="136"/>
      <c r="N460" s="136">
        <v>0</v>
      </c>
      <c r="O460" s="136">
        <v>0</v>
      </c>
      <c r="P460" s="136"/>
      <c r="Q460" s="136">
        <v>0</v>
      </c>
      <c r="R460" s="136">
        <v>0</v>
      </c>
      <c r="S460" s="136">
        <v>0</v>
      </c>
      <c r="T460" s="136">
        <v>0</v>
      </c>
      <c r="U460" s="136">
        <v>0</v>
      </c>
      <c r="V460" s="136">
        <v>0</v>
      </c>
      <c r="W460" s="136">
        <v>0</v>
      </c>
      <c r="X460" s="136">
        <v>0</v>
      </c>
      <c r="Y460" s="136">
        <v>0</v>
      </c>
      <c r="Z460" s="136">
        <f>SUM(F460:Y460)</f>
        <v>0</v>
      </c>
    </row>
    <row r="461" spans="1:26" x14ac:dyDescent="0.25">
      <c r="A461" s="133"/>
      <c r="B461" s="137" t="s">
        <v>140</v>
      </c>
      <c r="C461" s="138"/>
      <c r="D461" s="138"/>
      <c r="E461" s="131"/>
      <c r="F461" s="136">
        <v>0</v>
      </c>
      <c r="G461" s="136"/>
      <c r="H461" s="136"/>
      <c r="I461" s="136"/>
      <c r="J461" s="136"/>
      <c r="K461" s="136"/>
      <c r="L461" s="136"/>
      <c r="M461" s="136"/>
      <c r="N461" s="136">
        <v>0</v>
      </c>
      <c r="O461" s="136">
        <v>0</v>
      </c>
      <c r="P461" s="136"/>
      <c r="Q461" s="136">
        <v>0</v>
      </c>
      <c r="R461" s="136">
        <v>0</v>
      </c>
      <c r="S461" s="136">
        <v>0</v>
      </c>
      <c r="T461" s="136">
        <v>0</v>
      </c>
      <c r="U461" s="136">
        <v>0</v>
      </c>
      <c r="V461" s="136">
        <v>0</v>
      </c>
      <c r="W461" s="136">
        <v>0</v>
      </c>
      <c r="X461" s="136">
        <v>0</v>
      </c>
      <c r="Y461" s="136">
        <v>0</v>
      </c>
      <c r="Z461" s="136">
        <f>SUM(F461:Y461)</f>
        <v>0</v>
      </c>
    </row>
    <row r="462" spans="1:26" x14ac:dyDescent="0.25">
      <c r="A462" s="133"/>
      <c r="B462" s="165" t="s">
        <v>141</v>
      </c>
      <c r="C462" s="165"/>
      <c r="D462" s="165"/>
      <c r="E462" s="131"/>
      <c r="F462" s="136">
        <v>0</v>
      </c>
      <c r="G462" s="136"/>
      <c r="H462" s="136"/>
      <c r="I462" s="136"/>
      <c r="J462" s="136"/>
      <c r="K462" s="136"/>
      <c r="L462" s="136"/>
      <c r="M462" s="136"/>
      <c r="N462" s="136">
        <v>3477216.31</v>
      </c>
      <c r="O462" s="136">
        <v>1774819.31</v>
      </c>
      <c r="P462" s="136"/>
      <c r="Q462" s="136">
        <v>1742329.04</v>
      </c>
      <c r="R462" s="136">
        <v>1740780.04</v>
      </c>
      <c r="S462" s="136">
        <v>1807879.93</v>
      </c>
      <c r="T462" s="136">
        <v>1754683.45</v>
      </c>
      <c r="U462" s="136">
        <v>1750036.45</v>
      </c>
      <c r="V462" s="136">
        <v>1485522.77</v>
      </c>
      <c r="W462" s="136">
        <v>1281446.1399999999</v>
      </c>
      <c r="X462" s="136">
        <v>1522154.13</v>
      </c>
      <c r="Y462" s="136">
        <v>2351307.37</v>
      </c>
      <c r="Z462" s="136">
        <f>SUM(F462:Y462)</f>
        <v>20688174.939999998</v>
      </c>
    </row>
    <row r="463" spans="1:26" x14ac:dyDescent="0.25">
      <c r="A463" s="129" t="s">
        <v>12</v>
      </c>
      <c r="B463" s="140" t="s">
        <v>13</v>
      </c>
      <c r="C463" s="135"/>
      <c r="D463" s="131"/>
      <c r="E463" s="131"/>
      <c r="F463" s="132">
        <f>+F464+F465+F469</f>
        <v>640034.39</v>
      </c>
      <c r="G463" s="132"/>
      <c r="H463" s="132"/>
      <c r="I463" s="132"/>
      <c r="J463" s="132"/>
      <c r="K463" s="132"/>
      <c r="L463" s="132"/>
      <c r="M463" s="132"/>
      <c r="N463" s="132">
        <f>+N464+N465+N469</f>
        <v>1297105.8799999999</v>
      </c>
      <c r="O463" s="132">
        <f>SUM(O465:O469)+O464</f>
        <v>3396197.6</v>
      </c>
      <c r="P463" s="132"/>
      <c r="Q463" s="132">
        <f>+Q464+Q465+Q468+Q469</f>
        <v>1519697.37</v>
      </c>
      <c r="R463" s="132">
        <f>+R464+R465+R469+R472+R468</f>
        <v>1824415.88</v>
      </c>
      <c r="S463" s="132">
        <f>SUM(S464:S473)</f>
        <v>1376736.79</v>
      </c>
      <c r="T463" s="132">
        <f>+T464+T465+T469+T472+T468</f>
        <v>1925904.6099999999</v>
      </c>
      <c r="U463" s="132">
        <f>+U464+U465+U469+U472+U468</f>
        <v>1747019</v>
      </c>
      <c r="V463" s="132">
        <f>+V464+V465+V469+V472+V468</f>
        <v>1357487.44</v>
      </c>
      <c r="W463" s="132">
        <f>+W464+W465+W469+W472+W468</f>
        <v>1001603.36</v>
      </c>
      <c r="X463" s="132">
        <f>+X464+X465+X469+X472+X468</f>
        <v>764213</v>
      </c>
      <c r="Y463" s="132">
        <f>SUM(Y465:Y474)+Y464</f>
        <v>2240258.77</v>
      </c>
      <c r="Z463" s="132">
        <f>+Z469+Z468+Z467+Z466+Z465+Z464+Z472</f>
        <v>18856503.09</v>
      </c>
    </row>
    <row r="464" spans="1:26" x14ac:dyDescent="0.25">
      <c r="A464" s="133"/>
      <c r="B464" s="134" t="s">
        <v>14</v>
      </c>
      <c r="C464" s="135"/>
      <c r="D464" s="135"/>
      <c r="E464" s="131"/>
      <c r="F464" s="136">
        <v>361222.79</v>
      </c>
      <c r="G464" s="136"/>
      <c r="H464" s="136"/>
      <c r="I464" s="136"/>
      <c r="J464" s="136"/>
      <c r="K464" s="136"/>
      <c r="L464" s="136"/>
      <c r="M464" s="136"/>
      <c r="N464" s="136">
        <v>413620.14</v>
      </c>
      <c r="O464" s="136">
        <v>243581</v>
      </c>
      <c r="P464" s="136"/>
      <c r="Q464" s="136">
        <v>331950.77</v>
      </c>
      <c r="R464" s="136">
        <v>323484.28000000003</v>
      </c>
      <c r="S464" s="136">
        <v>310091.39</v>
      </c>
      <c r="T464" s="136">
        <v>318759.19</v>
      </c>
      <c r="U464" s="136">
        <v>331873.59999999998</v>
      </c>
      <c r="V464" s="136">
        <v>303670.43</v>
      </c>
      <c r="W464" s="136">
        <v>149262.31</v>
      </c>
      <c r="X464" s="136">
        <v>568102.32999999996</v>
      </c>
      <c r="Y464" s="136">
        <v>721265.7</v>
      </c>
      <c r="Z464" s="136">
        <f t="shared" ref="Z464:Z474" si="20">SUM(F464:Y464)</f>
        <v>4376883.9300000006</v>
      </c>
    </row>
    <row r="465" spans="1:26" x14ac:dyDescent="0.25">
      <c r="A465" s="141"/>
      <c r="B465" s="142" t="s">
        <v>15</v>
      </c>
      <c r="C465" s="165"/>
      <c r="D465" s="165"/>
      <c r="E465" s="131"/>
      <c r="F465" s="136">
        <v>124380</v>
      </c>
      <c r="G465" s="136"/>
      <c r="H465" s="136"/>
      <c r="I465" s="136"/>
      <c r="J465" s="136"/>
      <c r="K465" s="136"/>
      <c r="L465" s="136"/>
      <c r="M465" s="136"/>
      <c r="N465" s="136">
        <v>68500</v>
      </c>
      <c r="O465" s="136">
        <v>111500</v>
      </c>
      <c r="P465" s="136"/>
      <c r="Q465" s="136">
        <v>80000</v>
      </c>
      <c r="R465" s="136">
        <v>161500</v>
      </c>
      <c r="S465" s="136">
        <v>111500</v>
      </c>
      <c r="T465" s="136">
        <v>232000.02</v>
      </c>
      <c r="U465" s="136">
        <v>1010000</v>
      </c>
      <c r="V465" s="136">
        <v>1020250.01</v>
      </c>
      <c r="W465" s="136">
        <v>124416.67</v>
      </c>
      <c r="X465" s="136">
        <v>98916.67</v>
      </c>
      <c r="Y465" s="136">
        <v>77916.67</v>
      </c>
      <c r="Z465" s="136">
        <f t="shared" si="20"/>
        <v>3220880.04</v>
      </c>
    </row>
    <row r="466" spans="1:26" x14ac:dyDescent="0.25">
      <c r="A466" s="133"/>
      <c r="B466" s="134" t="s">
        <v>16</v>
      </c>
      <c r="C466" s="135"/>
      <c r="D466" s="135"/>
      <c r="E466" s="131"/>
      <c r="F466" s="136">
        <v>0</v>
      </c>
      <c r="G466" s="136"/>
      <c r="H466" s="136"/>
      <c r="I466" s="136"/>
      <c r="J466" s="136"/>
      <c r="K466" s="136"/>
      <c r="L466" s="136"/>
      <c r="M466" s="136"/>
      <c r="N466" s="136">
        <v>0</v>
      </c>
      <c r="O466" s="136">
        <v>0</v>
      </c>
      <c r="P466" s="136"/>
      <c r="Q466" s="136">
        <v>0</v>
      </c>
      <c r="R466" s="136"/>
      <c r="S466" s="136">
        <v>0</v>
      </c>
      <c r="T466" s="136">
        <v>0</v>
      </c>
      <c r="U466" s="136">
        <v>0</v>
      </c>
      <c r="V466" s="136">
        <v>0</v>
      </c>
      <c r="W466" s="136">
        <v>0</v>
      </c>
      <c r="X466" s="136">
        <v>0</v>
      </c>
      <c r="Y466" s="136">
        <v>0</v>
      </c>
      <c r="Z466" s="136">
        <f t="shared" si="20"/>
        <v>0</v>
      </c>
    </row>
    <row r="467" spans="1:26" x14ac:dyDescent="0.25">
      <c r="A467" s="133"/>
      <c r="B467" s="143" t="s">
        <v>17</v>
      </c>
      <c r="C467" s="143"/>
      <c r="D467" s="143"/>
      <c r="E467" s="131"/>
      <c r="F467" s="136">
        <v>0</v>
      </c>
      <c r="G467" s="136"/>
      <c r="H467" s="136"/>
      <c r="I467" s="136"/>
      <c r="J467" s="136"/>
      <c r="K467" s="136"/>
      <c r="L467" s="136"/>
      <c r="M467" s="136"/>
      <c r="N467" s="136">
        <v>0</v>
      </c>
      <c r="O467" s="136">
        <v>0</v>
      </c>
      <c r="P467" s="136"/>
      <c r="Q467" s="136">
        <v>0</v>
      </c>
      <c r="R467" s="136"/>
      <c r="S467" s="136">
        <v>0</v>
      </c>
      <c r="T467" s="136">
        <v>0</v>
      </c>
      <c r="U467" s="136">
        <v>0</v>
      </c>
      <c r="V467" s="136">
        <v>0</v>
      </c>
      <c r="W467" s="136">
        <v>0</v>
      </c>
      <c r="X467" s="136">
        <v>0</v>
      </c>
      <c r="Y467" s="136">
        <v>0</v>
      </c>
      <c r="Z467" s="136">
        <f t="shared" si="20"/>
        <v>0</v>
      </c>
    </row>
    <row r="468" spans="1:26" x14ac:dyDescent="0.25">
      <c r="A468" s="133"/>
      <c r="B468" s="134" t="s">
        <v>18</v>
      </c>
      <c r="C468" s="135"/>
      <c r="D468" s="135"/>
      <c r="E468" s="144"/>
      <c r="F468" s="136">
        <v>0</v>
      </c>
      <c r="G468" s="136"/>
      <c r="H468" s="136"/>
      <c r="I468" s="136"/>
      <c r="J468" s="136"/>
      <c r="K468" s="136"/>
      <c r="L468" s="136"/>
      <c r="M468" s="136"/>
      <c r="N468" s="136">
        <v>0</v>
      </c>
      <c r="O468" s="136">
        <v>2880000</v>
      </c>
      <c r="P468" s="136"/>
      <c r="Q468" s="136">
        <v>960000</v>
      </c>
      <c r="R468" s="136">
        <v>885000</v>
      </c>
      <c r="S468" s="136">
        <v>810000</v>
      </c>
      <c r="T468" s="136">
        <v>1110000</v>
      </c>
      <c r="U468" s="136">
        <v>0</v>
      </c>
      <c r="V468" s="136">
        <v>33567</v>
      </c>
      <c r="W468" s="136">
        <v>525000</v>
      </c>
      <c r="X468" s="136">
        <v>0</v>
      </c>
      <c r="Y468" s="136">
        <v>512500</v>
      </c>
      <c r="Z468" s="136">
        <f t="shared" si="20"/>
        <v>7716067</v>
      </c>
    </row>
    <row r="469" spans="1:26" x14ac:dyDescent="0.25">
      <c r="A469" s="133"/>
      <c r="B469" s="134" t="s">
        <v>19</v>
      </c>
      <c r="C469" s="135"/>
      <c r="D469" s="135"/>
      <c r="E469" s="131"/>
      <c r="F469" s="136">
        <v>154431.6</v>
      </c>
      <c r="G469" s="136"/>
      <c r="H469" s="136"/>
      <c r="I469" s="136"/>
      <c r="J469" s="136"/>
      <c r="K469" s="136"/>
      <c r="L469" s="136"/>
      <c r="M469" s="136"/>
      <c r="N469" s="136">
        <v>814985.74</v>
      </c>
      <c r="O469" s="136">
        <v>161116.6</v>
      </c>
      <c r="P469" s="136"/>
      <c r="Q469" s="136">
        <v>147746.6</v>
      </c>
      <c r="R469" s="136">
        <v>154431.6</v>
      </c>
      <c r="S469" s="136">
        <v>145145.4</v>
      </c>
      <c r="T469" s="136">
        <v>145145.4</v>
      </c>
      <c r="U469" s="136">
        <v>145145.4</v>
      </c>
      <c r="V469" s="136">
        <v>0</v>
      </c>
      <c r="W469" s="136">
        <v>92924.38</v>
      </c>
      <c r="X469" s="136">
        <v>97194</v>
      </c>
      <c r="Y469" s="136">
        <v>283411.40000000002</v>
      </c>
      <c r="Z469" s="136">
        <f t="shared" si="20"/>
        <v>2341678.1199999996</v>
      </c>
    </row>
    <row r="470" spans="1:26" x14ac:dyDescent="0.25">
      <c r="A470" s="133"/>
      <c r="B470" s="142" t="s">
        <v>20</v>
      </c>
      <c r="C470" s="135"/>
      <c r="D470" s="135"/>
      <c r="E470" s="131"/>
      <c r="F470" s="136">
        <v>0</v>
      </c>
      <c r="G470" s="136"/>
      <c r="H470" s="136"/>
      <c r="I470" s="136"/>
      <c r="J470" s="136"/>
      <c r="K470" s="136"/>
      <c r="L470" s="136"/>
      <c r="M470" s="136"/>
      <c r="N470" s="136">
        <v>0</v>
      </c>
      <c r="O470" s="136">
        <v>0</v>
      </c>
      <c r="P470" s="136"/>
      <c r="Q470" s="136">
        <v>0</v>
      </c>
      <c r="R470" s="136">
        <v>0</v>
      </c>
      <c r="S470" s="136">
        <v>0</v>
      </c>
      <c r="T470" s="136">
        <v>0</v>
      </c>
      <c r="U470" s="136">
        <v>0</v>
      </c>
      <c r="V470" s="136">
        <v>0</v>
      </c>
      <c r="W470" s="136">
        <v>0</v>
      </c>
      <c r="X470" s="136">
        <v>0</v>
      </c>
      <c r="Y470" s="136">
        <v>0</v>
      </c>
      <c r="Z470" s="136">
        <f t="shared" si="20"/>
        <v>0</v>
      </c>
    </row>
    <row r="471" spans="1:26" x14ac:dyDescent="0.25">
      <c r="A471" s="133"/>
      <c r="B471" s="165" t="s">
        <v>21</v>
      </c>
      <c r="C471" s="165"/>
      <c r="D471" s="165"/>
      <c r="E471" s="165"/>
      <c r="F471" s="136">
        <v>0</v>
      </c>
      <c r="G471" s="136"/>
      <c r="H471" s="136"/>
      <c r="I471" s="136"/>
      <c r="J471" s="136"/>
      <c r="K471" s="136"/>
      <c r="L471" s="136"/>
      <c r="M471" s="136"/>
      <c r="N471" s="136">
        <v>0</v>
      </c>
      <c r="O471" s="136">
        <v>0</v>
      </c>
      <c r="P471" s="136"/>
      <c r="Q471" s="136">
        <v>0</v>
      </c>
      <c r="R471" s="136">
        <v>0</v>
      </c>
      <c r="S471" s="136">
        <v>0</v>
      </c>
      <c r="T471" s="136">
        <v>0</v>
      </c>
      <c r="U471" s="136">
        <v>0</v>
      </c>
      <c r="V471" s="136">
        <v>0</v>
      </c>
      <c r="W471" s="136">
        <v>0</v>
      </c>
      <c r="X471" s="136">
        <v>0</v>
      </c>
      <c r="Y471" s="136">
        <v>0</v>
      </c>
      <c r="Z471" s="136">
        <f t="shared" si="20"/>
        <v>0</v>
      </c>
    </row>
    <row r="472" spans="1:26" x14ac:dyDescent="0.25">
      <c r="A472" s="133"/>
      <c r="B472" s="142" t="s">
        <v>22</v>
      </c>
      <c r="C472" s="165"/>
      <c r="D472" s="165"/>
      <c r="E472" s="165"/>
      <c r="F472" s="136">
        <v>0</v>
      </c>
      <c r="G472" s="136"/>
      <c r="H472" s="136"/>
      <c r="I472" s="136"/>
      <c r="J472" s="136"/>
      <c r="K472" s="136"/>
      <c r="L472" s="136"/>
      <c r="M472" s="136"/>
      <c r="N472" s="136">
        <v>0</v>
      </c>
      <c r="O472" s="136">
        <v>0</v>
      </c>
      <c r="P472" s="136"/>
      <c r="Q472" s="136">
        <v>0</v>
      </c>
      <c r="R472" s="136">
        <v>300000</v>
      </c>
      <c r="S472" s="136">
        <v>0</v>
      </c>
      <c r="T472" s="136">
        <v>120000</v>
      </c>
      <c r="U472" s="136">
        <v>260000</v>
      </c>
      <c r="V472" s="136">
        <v>0</v>
      </c>
      <c r="W472" s="136">
        <v>110000</v>
      </c>
      <c r="X472" s="136">
        <v>0</v>
      </c>
      <c r="Y472" s="136">
        <v>410994</v>
      </c>
      <c r="Z472" s="136">
        <f t="shared" si="20"/>
        <v>1200994</v>
      </c>
    </row>
    <row r="473" spans="1:26" x14ac:dyDescent="0.25">
      <c r="A473" s="133"/>
      <c r="B473" s="142" t="s">
        <v>23</v>
      </c>
      <c r="C473" s="165"/>
      <c r="D473" s="165"/>
      <c r="E473" s="131"/>
      <c r="F473" s="136">
        <v>0</v>
      </c>
      <c r="G473" s="136"/>
      <c r="H473" s="136"/>
      <c r="I473" s="136"/>
      <c r="J473" s="136"/>
      <c r="K473" s="136"/>
      <c r="L473" s="136"/>
      <c r="M473" s="136"/>
      <c r="N473" s="136">
        <v>0</v>
      </c>
      <c r="O473" s="136">
        <v>0</v>
      </c>
      <c r="P473" s="136"/>
      <c r="Q473" s="136">
        <v>0</v>
      </c>
      <c r="R473" s="136">
        <v>0</v>
      </c>
      <c r="S473" s="136">
        <v>0</v>
      </c>
      <c r="T473" s="136">
        <v>0</v>
      </c>
      <c r="U473" s="136">
        <v>0</v>
      </c>
      <c r="V473" s="136">
        <v>0</v>
      </c>
      <c r="W473" s="136">
        <v>0</v>
      </c>
      <c r="X473" s="136">
        <v>0</v>
      </c>
      <c r="Y473" s="136">
        <v>0</v>
      </c>
      <c r="Z473" s="136">
        <f t="shared" si="20"/>
        <v>0</v>
      </c>
    </row>
    <row r="474" spans="1:26" x14ac:dyDescent="0.25">
      <c r="A474" s="133"/>
      <c r="B474" s="165" t="s">
        <v>142</v>
      </c>
      <c r="C474" s="165"/>
      <c r="D474" s="165"/>
      <c r="E474" s="131"/>
      <c r="F474" s="136">
        <v>0</v>
      </c>
      <c r="G474" s="136"/>
      <c r="H474" s="136"/>
      <c r="I474" s="136"/>
      <c r="J474" s="136"/>
      <c r="K474" s="136"/>
      <c r="L474" s="136"/>
      <c r="M474" s="136"/>
      <c r="N474" s="136">
        <v>0</v>
      </c>
      <c r="O474" s="136">
        <v>0</v>
      </c>
      <c r="P474" s="136"/>
      <c r="Q474" s="136">
        <v>0</v>
      </c>
      <c r="R474" s="136">
        <v>0</v>
      </c>
      <c r="S474" s="136">
        <v>0</v>
      </c>
      <c r="T474" s="136">
        <v>0</v>
      </c>
      <c r="U474" s="136">
        <v>0</v>
      </c>
      <c r="V474" s="136">
        <v>0</v>
      </c>
      <c r="W474" s="136">
        <v>0</v>
      </c>
      <c r="X474" s="136">
        <v>0</v>
      </c>
      <c r="Y474" s="136">
        <v>234171</v>
      </c>
      <c r="Z474" s="136">
        <f t="shared" si="20"/>
        <v>234171</v>
      </c>
    </row>
    <row r="475" spans="1:26" x14ac:dyDescent="0.25">
      <c r="A475" s="129" t="s">
        <v>24</v>
      </c>
      <c r="B475" s="140" t="s">
        <v>25</v>
      </c>
      <c r="C475" s="135"/>
      <c r="D475" s="131"/>
      <c r="E475" s="131"/>
      <c r="F475" s="132">
        <f>+F482</f>
        <v>336150.1</v>
      </c>
      <c r="G475" s="132"/>
      <c r="H475" s="132"/>
      <c r="I475" s="132"/>
      <c r="J475" s="132"/>
      <c r="K475" s="132"/>
      <c r="L475" s="132"/>
      <c r="M475" s="132"/>
      <c r="N475" s="132">
        <f>SUM(N476:N486)</f>
        <v>1868818.2799999998</v>
      </c>
      <c r="O475" s="132">
        <f>SUM(O477:O482)</f>
        <v>1197967.47</v>
      </c>
      <c r="P475" s="132"/>
      <c r="Q475" s="132">
        <f t="shared" ref="Q475" si="21">SUM(Q477:Q482)</f>
        <v>1354908.23</v>
      </c>
      <c r="R475" s="132">
        <f>SUM(R477:R499)+R476</f>
        <v>3003948.19</v>
      </c>
      <c r="S475" s="132">
        <f>+S476+S477+S478+S479+S480+S481+S482+S483+S484</f>
        <v>3539603.4299999997</v>
      </c>
      <c r="T475" s="132">
        <f>SUM(T477:T482)+T486</f>
        <v>5135265.1199999992</v>
      </c>
      <c r="U475" s="132">
        <f>SUM(U477:U482)+U486</f>
        <v>1154265.69</v>
      </c>
      <c r="V475" s="132">
        <f>SUM(V477:V482)+V486</f>
        <v>308082</v>
      </c>
      <c r="W475" s="132">
        <f>SUM(W477:W482)+W486+W476</f>
        <v>945674.23</v>
      </c>
      <c r="X475" s="132">
        <f>SUM(X477:X482)+X486+X476</f>
        <v>3467396.1100000003</v>
      </c>
      <c r="Y475" s="132">
        <f>SUM(Y477:Y482)+Y486+Y476</f>
        <v>8942633.6999999993</v>
      </c>
      <c r="Z475" s="132">
        <f>+Z484+Z482+Z481+Z480+Z479+Z478+Z477+Z476+Z486</f>
        <v>31254712.550000001</v>
      </c>
    </row>
    <row r="476" spans="1:26" x14ac:dyDescent="0.25">
      <c r="A476" s="133"/>
      <c r="B476" s="165" t="s">
        <v>143</v>
      </c>
      <c r="C476" s="165"/>
      <c r="D476" s="165"/>
      <c r="E476" s="131"/>
      <c r="F476" s="136">
        <v>0</v>
      </c>
      <c r="G476" s="136"/>
      <c r="H476" s="136"/>
      <c r="I476" s="136"/>
      <c r="J476" s="136"/>
      <c r="K476" s="136"/>
      <c r="L476" s="136"/>
      <c r="M476" s="136"/>
      <c r="N476" s="136">
        <v>344634.88</v>
      </c>
      <c r="O476" s="136">
        <v>0</v>
      </c>
      <c r="P476" s="136"/>
      <c r="Q476" s="136">
        <v>0</v>
      </c>
      <c r="R476" s="136">
        <v>219711.47</v>
      </c>
      <c r="S476" s="136">
        <v>2786616.23</v>
      </c>
      <c r="T476" s="136">
        <v>0</v>
      </c>
      <c r="U476" s="136">
        <v>0</v>
      </c>
      <c r="V476" s="136">
        <v>0</v>
      </c>
      <c r="W476" s="136">
        <v>236632.86</v>
      </c>
      <c r="X476" s="136">
        <f>473265.72+1199999.8</f>
        <v>1673265.52</v>
      </c>
      <c r="Y476" s="136">
        <v>236632.89</v>
      </c>
      <c r="Z476" s="136">
        <f t="shared" ref="Z476:Z482" si="22">SUM(F476:Y476)</f>
        <v>5497493.8499999996</v>
      </c>
    </row>
    <row r="477" spans="1:26" x14ac:dyDescent="0.25">
      <c r="A477" s="133"/>
      <c r="B477" s="134" t="s">
        <v>26</v>
      </c>
      <c r="C477" s="135"/>
      <c r="D477" s="135"/>
      <c r="E477" s="131"/>
      <c r="F477" s="136">
        <v>0</v>
      </c>
      <c r="G477" s="136"/>
      <c r="H477" s="136"/>
      <c r="I477" s="136"/>
      <c r="J477" s="136"/>
      <c r="K477" s="136"/>
      <c r="L477" s="136"/>
      <c r="M477" s="136"/>
      <c r="N477" s="136">
        <v>0</v>
      </c>
      <c r="O477" s="136">
        <v>0</v>
      </c>
      <c r="P477" s="136"/>
      <c r="Q477" s="136">
        <v>0</v>
      </c>
      <c r="R477" s="136">
        <v>0</v>
      </c>
      <c r="S477" s="136">
        <v>0</v>
      </c>
      <c r="T477" s="136">
        <v>0</v>
      </c>
      <c r="U477" s="136">
        <v>0</v>
      </c>
      <c r="V477" s="136">
        <v>0</v>
      </c>
      <c r="W477" s="136">
        <v>0</v>
      </c>
      <c r="X477" s="136">
        <v>0</v>
      </c>
      <c r="Y477" s="136">
        <v>677639.61</v>
      </c>
      <c r="Z477" s="136">
        <f t="shared" si="22"/>
        <v>677639.61</v>
      </c>
    </row>
    <row r="478" spans="1:26" x14ac:dyDescent="0.25">
      <c r="A478" s="133"/>
      <c r="B478" s="165" t="s">
        <v>144</v>
      </c>
      <c r="C478" s="165"/>
      <c r="D478" s="165"/>
      <c r="E478" s="131"/>
      <c r="F478" s="136">
        <v>0</v>
      </c>
      <c r="G478" s="136"/>
      <c r="H478" s="136"/>
      <c r="I478" s="136"/>
      <c r="J478" s="136"/>
      <c r="K478" s="136"/>
      <c r="L478" s="136"/>
      <c r="M478" s="136"/>
      <c r="N478" s="136">
        <v>0</v>
      </c>
      <c r="O478" s="136">
        <v>0</v>
      </c>
      <c r="P478" s="136"/>
      <c r="Q478" s="136">
        <v>0</v>
      </c>
      <c r="R478" s="136">
        <v>183179.84</v>
      </c>
      <c r="S478" s="136">
        <v>0</v>
      </c>
      <c r="T478" s="136">
        <v>301250.09999999998</v>
      </c>
      <c r="U478" s="136">
        <v>0</v>
      </c>
      <c r="V478" s="136">
        <v>0</v>
      </c>
      <c r="W478" s="136">
        <v>0</v>
      </c>
      <c r="X478" s="136">
        <v>46859.47</v>
      </c>
      <c r="Y478" s="136">
        <v>439424.56</v>
      </c>
      <c r="Z478" s="136">
        <f t="shared" si="22"/>
        <v>970713.97</v>
      </c>
    </row>
    <row r="479" spans="1:26" x14ac:dyDescent="0.25">
      <c r="A479" s="133"/>
      <c r="B479" s="143" t="s">
        <v>27</v>
      </c>
      <c r="C479" s="143"/>
      <c r="D479" s="143"/>
      <c r="E479" s="131"/>
      <c r="F479" s="136">
        <v>0</v>
      </c>
      <c r="G479" s="136"/>
      <c r="H479" s="136"/>
      <c r="I479" s="136"/>
      <c r="J479" s="136"/>
      <c r="K479" s="136"/>
      <c r="L479" s="136"/>
      <c r="M479" s="136"/>
      <c r="N479" s="136">
        <v>0</v>
      </c>
      <c r="O479" s="136">
        <v>0</v>
      </c>
      <c r="P479" s="136"/>
      <c r="Q479" s="136">
        <v>0</v>
      </c>
      <c r="R479" s="136">
        <v>0</v>
      </c>
      <c r="S479" s="136">
        <v>0</v>
      </c>
      <c r="T479" s="136">
        <v>0</v>
      </c>
      <c r="U479" s="136">
        <v>0</v>
      </c>
      <c r="V479" s="136">
        <v>0</v>
      </c>
      <c r="W479" s="136">
        <v>0</v>
      </c>
      <c r="X479" s="136">
        <v>0</v>
      </c>
      <c r="Y479" s="136">
        <v>0</v>
      </c>
      <c r="Z479" s="136">
        <f t="shared" si="22"/>
        <v>0</v>
      </c>
    </row>
    <row r="480" spans="1:26" x14ac:dyDescent="0.25">
      <c r="A480" s="133"/>
      <c r="B480" s="165" t="s">
        <v>145</v>
      </c>
      <c r="C480" s="165"/>
      <c r="D480" s="165"/>
      <c r="E480" s="131"/>
      <c r="F480" s="136">
        <v>0</v>
      </c>
      <c r="G480" s="136"/>
      <c r="H480" s="136"/>
      <c r="I480" s="136"/>
      <c r="J480" s="136"/>
      <c r="K480" s="136"/>
      <c r="L480" s="136"/>
      <c r="M480" s="136"/>
      <c r="N480" s="136">
        <v>0</v>
      </c>
      <c r="O480" s="136">
        <v>0</v>
      </c>
      <c r="P480" s="136"/>
      <c r="Q480" s="136">
        <v>0</v>
      </c>
      <c r="R480" s="136">
        <v>1879325.14</v>
      </c>
      <c r="S480" s="136">
        <v>0</v>
      </c>
      <c r="T480" s="136">
        <v>0</v>
      </c>
      <c r="U480" s="136">
        <v>0</v>
      </c>
      <c r="V480" s="136">
        <v>0</v>
      </c>
      <c r="W480" s="136">
        <v>369041.37</v>
      </c>
      <c r="X480" s="136">
        <v>177457.84</v>
      </c>
      <c r="Y480" s="136">
        <v>1099672.6399999999</v>
      </c>
      <c r="Z480" s="136">
        <f t="shared" si="22"/>
        <v>3525496.9899999993</v>
      </c>
    </row>
    <row r="481" spans="1:26" x14ac:dyDescent="0.25">
      <c r="A481" s="133"/>
      <c r="B481" s="165" t="s">
        <v>146</v>
      </c>
      <c r="C481" s="165"/>
      <c r="D481" s="165"/>
      <c r="E481" s="131"/>
      <c r="F481" s="136">
        <v>0</v>
      </c>
      <c r="G481" s="136"/>
      <c r="H481" s="136"/>
      <c r="I481" s="136"/>
      <c r="J481" s="136"/>
      <c r="K481" s="136"/>
      <c r="L481" s="136"/>
      <c r="M481" s="136"/>
      <c r="N481" s="136">
        <v>0</v>
      </c>
      <c r="O481" s="136">
        <v>0</v>
      </c>
      <c r="P481" s="136"/>
      <c r="Q481" s="136">
        <v>0</v>
      </c>
      <c r="R481" s="136">
        <v>0</v>
      </c>
      <c r="S481" s="136">
        <v>0</v>
      </c>
      <c r="T481" s="136">
        <v>0</v>
      </c>
      <c r="U481" s="136">
        <v>362165.69</v>
      </c>
      <c r="V481" s="136">
        <v>0</v>
      </c>
      <c r="W481" s="136">
        <v>0</v>
      </c>
      <c r="X481" s="136">
        <v>449996.7</v>
      </c>
      <c r="Y481" s="136">
        <v>504629.39</v>
      </c>
      <c r="Z481" s="136">
        <f t="shared" si="22"/>
        <v>1316791.78</v>
      </c>
    </row>
    <row r="482" spans="1:26" x14ac:dyDescent="0.25">
      <c r="A482" s="133"/>
      <c r="B482" s="142" t="s">
        <v>28</v>
      </c>
      <c r="C482" s="165"/>
      <c r="D482" s="165"/>
      <c r="E482" s="131"/>
      <c r="F482" s="136">
        <v>336150.1</v>
      </c>
      <c r="G482" s="136"/>
      <c r="H482" s="136"/>
      <c r="I482" s="136"/>
      <c r="J482" s="136"/>
      <c r="K482" s="136"/>
      <c r="L482" s="136"/>
      <c r="M482" s="136"/>
      <c r="N482" s="136">
        <v>1524183.4</v>
      </c>
      <c r="O482" s="136">
        <v>1197967.47</v>
      </c>
      <c r="P482" s="136"/>
      <c r="Q482" s="136">
        <v>1354908.23</v>
      </c>
      <c r="R482" s="136">
        <v>576293.11</v>
      </c>
      <c r="S482" s="136">
        <v>752987.2</v>
      </c>
      <c r="T482" s="136">
        <v>4351229.75</v>
      </c>
      <c r="U482" s="136">
        <v>792100</v>
      </c>
      <c r="V482" s="136">
        <v>308082</v>
      </c>
      <c r="W482" s="136">
        <v>340000</v>
      </c>
      <c r="X482" s="136">
        <v>829232.57</v>
      </c>
      <c r="Y482" s="136">
        <v>4986552.83</v>
      </c>
      <c r="Z482" s="136">
        <f t="shared" si="22"/>
        <v>17349686.66</v>
      </c>
    </row>
    <row r="483" spans="1:26" x14ac:dyDescent="0.25">
      <c r="A483" s="133"/>
      <c r="B483" s="142" t="s">
        <v>29</v>
      </c>
      <c r="C483" s="165"/>
      <c r="D483" s="165"/>
      <c r="E483" s="131"/>
      <c r="F483" s="136">
        <v>0</v>
      </c>
      <c r="G483" s="136"/>
      <c r="H483" s="136"/>
      <c r="I483" s="136"/>
      <c r="J483" s="136"/>
      <c r="K483" s="136"/>
      <c r="L483" s="136"/>
      <c r="M483" s="136"/>
      <c r="N483" s="136">
        <v>0</v>
      </c>
      <c r="O483" s="136">
        <v>0</v>
      </c>
      <c r="P483" s="136"/>
      <c r="Q483" s="136">
        <v>0</v>
      </c>
      <c r="R483" s="136">
        <v>0</v>
      </c>
      <c r="S483" s="136">
        <v>0</v>
      </c>
      <c r="T483" s="136">
        <v>0</v>
      </c>
      <c r="U483" s="136">
        <v>0</v>
      </c>
      <c r="V483" s="136">
        <v>0</v>
      </c>
      <c r="W483" s="136">
        <v>0</v>
      </c>
      <c r="X483" s="136">
        <v>0</v>
      </c>
      <c r="Y483" s="136">
        <v>0</v>
      </c>
      <c r="Z483" s="136">
        <f>+N483+F483</f>
        <v>0</v>
      </c>
    </row>
    <row r="484" spans="1:26" x14ac:dyDescent="0.25">
      <c r="A484" s="133"/>
      <c r="B484" s="145" t="s">
        <v>30</v>
      </c>
      <c r="C484" s="165"/>
      <c r="D484" s="165"/>
      <c r="E484" s="146"/>
      <c r="F484" s="136">
        <v>0</v>
      </c>
      <c r="G484" s="136"/>
      <c r="H484" s="136"/>
      <c r="I484" s="136"/>
      <c r="J484" s="136"/>
      <c r="K484" s="136"/>
      <c r="L484" s="136"/>
      <c r="M484" s="136"/>
      <c r="N484" s="136">
        <v>0</v>
      </c>
      <c r="O484" s="136">
        <v>0</v>
      </c>
      <c r="P484" s="136"/>
      <c r="Q484" s="136">
        <v>0</v>
      </c>
      <c r="R484" s="136">
        <v>0</v>
      </c>
      <c r="S484" s="136">
        <v>0</v>
      </c>
      <c r="T484" s="136">
        <v>0</v>
      </c>
      <c r="U484" s="136">
        <v>0</v>
      </c>
      <c r="V484" s="136">
        <v>0</v>
      </c>
      <c r="W484" s="136">
        <v>0</v>
      </c>
      <c r="X484" s="136">
        <v>0</v>
      </c>
      <c r="Y484" s="136">
        <v>0</v>
      </c>
      <c r="Z484" s="136">
        <f>+N484+F484</f>
        <v>0</v>
      </c>
    </row>
    <row r="485" spans="1:26" x14ac:dyDescent="0.25">
      <c r="A485" s="133"/>
      <c r="B485" s="145" t="s">
        <v>31</v>
      </c>
      <c r="C485" s="165"/>
      <c r="D485" s="165"/>
      <c r="E485" s="146"/>
      <c r="F485" s="136">
        <v>0</v>
      </c>
      <c r="G485" s="136"/>
      <c r="H485" s="136"/>
      <c r="I485" s="136"/>
      <c r="J485" s="136"/>
      <c r="K485" s="136"/>
      <c r="L485" s="136"/>
      <c r="M485" s="136"/>
      <c r="N485" s="136">
        <v>0</v>
      </c>
      <c r="O485" s="136">
        <v>0</v>
      </c>
      <c r="P485" s="136"/>
      <c r="Q485" s="136">
        <v>0</v>
      </c>
      <c r="R485" s="136">
        <v>0</v>
      </c>
      <c r="S485" s="136">
        <v>0</v>
      </c>
      <c r="T485" s="136">
        <v>0</v>
      </c>
      <c r="U485" s="136">
        <v>0</v>
      </c>
      <c r="V485" s="136">
        <v>0</v>
      </c>
      <c r="W485" s="136">
        <v>0</v>
      </c>
      <c r="X485" s="136">
        <v>0</v>
      </c>
      <c r="Y485" s="136">
        <v>0</v>
      </c>
      <c r="Z485" s="136">
        <f>+N485+F485</f>
        <v>0</v>
      </c>
    </row>
    <row r="486" spans="1:26" x14ac:dyDescent="0.25">
      <c r="A486" s="133"/>
      <c r="B486" s="143" t="s">
        <v>32</v>
      </c>
      <c r="C486" s="143"/>
      <c r="D486" s="143"/>
      <c r="E486" s="131"/>
      <c r="F486" s="136">
        <v>0</v>
      </c>
      <c r="G486" s="136"/>
      <c r="H486" s="136"/>
      <c r="I486" s="136"/>
      <c r="J486" s="136"/>
      <c r="K486" s="136"/>
      <c r="L486" s="136"/>
      <c r="M486" s="136"/>
      <c r="N486" s="136">
        <v>0</v>
      </c>
      <c r="O486" s="136">
        <v>0</v>
      </c>
      <c r="P486" s="136"/>
      <c r="Q486" s="136">
        <v>0</v>
      </c>
      <c r="R486" s="136">
        <v>145438.63</v>
      </c>
      <c r="S486" s="136">
        <v>0</v>
      </c>
      <c r="T486" s="136">
        <v>482785.27</v>
      </c>
      <c r="U486" s="136">
        <v>0</v>
      </c>
      <c r="V486" s="136">
        <v>0</v>
      </c>
      <c r="W486" s="136">
        <v>0</v>
      </c>
      <c r="X486" s="136">
        <v>290584.01</v>
      </c>
      <c r="Y486" s="136">
        <v>998081.78</v>
      </c>
      <c r="Z486" s="136">
        <f>SUM(F486:Y486)</f>
        <v>1916889.69</v>
      </c>
    </row>
    <row r="487" spans="1:26" x14ac:dyDescent="0.25">
      <c r="A487" s="129" t="s">
        <v>33</v>
      </c>
      <c r="B487" s="140" t="s">
        <v>34</v>
      </c>
      <c r="C487" s="135"/>
      <c r="D487" s="131"/>
      <c r="E487" s="131"/>
      <c r="F487" s="132">
        <v>0</v>
      </c>
      <c r="G487" s="132"/>
      <c r="H487" s="132"/>
      <c r="I487" s="132"/>
      <c r="J487" s="132"/>
      <c r="K487" s="132"/>
      <c r="L487" s="132"/>
      <c r="M487" s="132"/>
      <c r="N487" s="132">
        <v>0</v>
      </c>
      <c r="O487" s="132">
        <v>0</v>
      </c>
      <c r="P487" s="132"/>
      <c r="Q487" s="132">
        <v>0</v>
      </c>
      <c r="R487" s="132">
        <v>0</v>
      </c>
      <c r="S487" s="132">
        <v>0</v>
      </c>
      <c r="T487" s="132">
        <v>0</v>
      </c>
      <c r="U487" s="132">
        <v>0</v>
      </c>
      <c r="V487" s="132">
        <v>0</v>
      </c>
      <c r="W487" s="132">
        <v>0</v>
      </c>
      <c r="X487" s="132">
        <v>0</v>
      </c>
      <c r="Y487" s="132">
        <v>0</v>
      </c>
      <c r="Z487" s="132">
        <f t="shared" ref="Z487:Z499" si="23">+N487+F487</f>
        <v>0</v>
      </c>
    </row>
    <row r="488" spans="1:26" x14ac:dyDescent="0.25">
      <c r="A488" s="133"/>
      <c r="B488" s="292" t="s">
        <v>35</v>
      </c>
      <c r="C488" s="292"/>
      <c r="D488" s="292"/>
      <c r="E488" s="292"/>
      <c r="F488" s="136">
        <v>0</v>
      </c>
      <c r="G488" s="136"/>
      <c r="H488" s="136"/>
      <c r="I488" s="136"/>
      <c r="J488" s="136"/>
      <c r="K488" s="136"/>
      <c r="L488" s="136"/>
      <c r="M488" s="136"/>
      <c r="N488" s="136">
        <v>0</v>
      </c>
      <c r="O488" s="136">
        <v>0</v>
      </c>
      <c r="P488" s="136"/>
      <c r="Q488" s="136">
        <v>0</v>
      </c>
      <c r="R488" s="136">
        <v>0</v>
      </c>
      <c r="S488" s="136">
        <v>0</v>
      </c>
      <c r="T488" s="136">
        <v>0</v>
      </c>
      <c r="U488" s="136">
        <v>0</v>
      </c>
      <c r="V488" s="136">
        <v>0</v>
      </c>
      <c r="W488" s="136">
        <v>0</v>
      </c>
      <c r="X488" s="136">
        <v>0</v>
      </c>
      <c r="Y488" s="136">
        <v>0</v>
      </c>
      <c r="Z488" s="136">
        <f t="shared" si="23"/>
        <v>0</v>
      </c>
    </row>
    <row r="489" spans="1:26" x14ac:dyDescent="0.25">
      <c r="A489" s="133"/>
      <c r="B489" s="142" t="s">
        <v>36</v>
      </c>
      <c r="C489" s="165"/>
      <c r="D489" s="165"/>
      <c r="E489" s="165"/>
      <c r="F489" s="136">
        <v>0</v>
      </c>
      <c r="G489" s="136"/>
      <c r="H489" s="136"/>
      <c r="I489" s="136"/>
      <c r="J489" s="136"/>
      <c r="K489" s="136"/>
      <c r="L489" s="136"/>
      <c r="M489" s="136"/>
      <c r="N489" s="136">
        <v>0</v>
      </c>
      <c r="O489" s="136">
        <v>0</v>
      </c>
      <c r="P489" s="136"/>
      <c r="Q489" s="136">
        <v>0</v>
      </c>
      <c r="R489" s="136">
        <v>0</v>
      </c>
      <c r="S489" s="136">
        <v>0</v>
      </c>
      <c r="T489" s="136">
        <v>0</v>
      </c>
      <c r="U489" s="136">
        <v>0</v>
      </c>
      <c r="V489" s="136">
        <v>0</v>
      </c>
      <c r="W489" s="136">
        <v>0</v>
      </c>
      <c r="X489" s="136">
        <v>0</v>
      </c>
      <c r="Y489" s="136">
        <v>0</v>
      </c>
      <c r="Z489" s="136">
        <f t="shared" si="23"/>
        <v>0</v>
      </c>
    </row>
    <row r="490" spans="1:26" x14ac:dyDescent="0.25">
      <c r="A490" s="133"/>
      <c r="B490" s="142" t="s">
        <v>37</v>
      </c>
      <c r="C490" s="165"/>
      <c r="D490" s="165"/>
      <c r="E490" s="131"/>
      <c r="F490" s="136">
        <v>0</v>
      </c>
      <c r="G490" s="136"/>
      <c r="H490" s="136"/>
      <c r="I490" s="136"/>
      <c r="J490" s="136"/>
      <c r="K490" s="136"/>
      <c r="L490" s="136"/>
      <c r="M490" s="136"/>
      <c r="N490" s="136">
        <v>0</v>
      </c>
      <c r="O490" s="136">
        <v>0</v>
      </c>
      <c r="P490" s="136"/>
      <c r="Q490" s="136">
        <v>0</v>
      </c>
      <c r="R490" s="136">
        <v>0</v>
      </c>
      <c r="S490" s="136">
        <v>0</v>
      </c>
      <c r="T490" s="136">
        <v>0</v>
      </c>
      <c r="U490" s="136">
        <v>0</v>
      </c>
      <c r="V490" s="136">
        <v>0</v>
      </c>
      <c r="W490" s="136">
        <v>0</v>
      </c>
      <c r="X490" s="136">
        <v>0</v>
      </c>
      <c r="Y490" s="136">
        <v>0</v>
      </c>
      <c r="Z490" s="136">
        <f t="shared" si="23"/>
        <v>0</v>
      </c>
    </row>
    <row r="491" spans="1:26" x14ac:dyDescent="0.25">
      <c r="A491" s="133"/>
      <c r="B491" s="142" t="s">
        <v>38</v>
      </c>
      <c r="C491" s="165"/>
      <c r="D491" s="165"/>
      <c r="E491" s="131"/>
      <c r="F491" s="136">
        <v>0</v>
      </c>
      <c r="G491" s="136"/>
      <c r="H491" s="136"/>
      <c r="I491" s="136"/>
      <c r="J491" s="136"/>
      <c r="K491" s="136"/>
      <c r="L491" s="136"/>
      <c r="M491" s="136"/>
      <c r="N491" s="136">
        <v>0</v>
      </c>
      <c r="O491" s="136">
        <v>0</v>
      </c>
      <c r="P491" s="136"/>
      <c r="Q491" s="136">
        <v>0</v>
      </c>
      <c r="R491" s="136">
        <v>0</v>
      </c>
      <c r="S491" s="136">
        <v>0</v>
      </c>
      <c r="T491" s="136">
        <v>0</v>
      </c>
      <c r="U491" s="136">
        <v>0</v>
      </c>
      <c r="V491" s="136">
        <v>0</v>
      </c>
      <c r="W491" s="136">
        <v>0</v>
      </c>
      <c r="X491" s="136">
        <v>0</v>
      </c>
      <c r="Y491" s="136">
        <v>0</v>
      </c>
      <c r="Z491" s="136">
        <f t="shared" si="23"/>
        <v>0</v>
      </c>
    </row>
    <row r="492" spans="1:26" x14ac:dyDescent="0.25">
      <c r="A492" s="133"/>
      <c r="B492" s="142" t="s">
        <v>39</v>
      </c>
      <c r="C492" s="165"/>
      <c r="D492" s="165"/>
      <c r="E492" s="131"/>
      <c r="F492" s="136">
        <v>0</v>
      </c>
      <c r="G492" s="136"/>
      <c r="H492" s="136"/>
      <c r="I492" s="136"/>
      <c r="J492" s="136"/>
      <c r="K492" s="136"/>
      <c r="L492" s="136"/>
      <c r="M492" s="136"/>
      <c r="N492" s="136">
        <v>0</v>
      </c>
      <c r="O492" s="136">
        <v>0</v>
      </c>
      <c r="P492" s="136"/>
      <c r="Q492" s="136">
        <v>0</v>
      </c>
      <c r="R492" s="136">
        <v>0</v>
      </c>
      <c r="S492" s="136">
        <v>0</v>
      </c>
      <c r="T492" s="136">
        <v>0</v>
      </c>
      <c r="U492" s="136">
        <v>0</v>
      </c>
      <c r="V492" s="136">
        <v>0</v>
      </c>
      <c r="W492" s="136">
        <v>0</v>
      </c>
      <c r="X492" s="136">
        <v>0</v>
      </c>
      <c r="Y492" s="136">
        <v>0</v>
      </c>
      <c r="Z492" s="136">
        <f t="shared" si="23"/>
        <v>0</v>
      </c>
    </row>
    <row r="493" spans="1:26" x14ac:dyDescent="0.25">
      <c r="A493" s="133"/>
      <c r="B493" s="142" t="s">
        <v>40</v>
      </c>
      <c r="C493" s="165"/>
      <c r="D493" s="165"/>
      <c r="E493" s="131"/>
      <c r="F493" s="136">
        <v>0</v>
      </c>
      <c r="G493" s="136"/>
      <c r="H493" s="136"/>
      <c r="I493" s="136"/>
      <c r="J493" s="136"/>
      <c r="K493" s="136"/>
      <c r="L493" s="136"/>
      <c r="M493" s="136"/>
      <c r="N493" s="136">
        <v>0</v>
      </c>
      <c r="O493" s="136">
        <v>0</v>
      </c>
      <c r="P493" s="136"/>
      <c r="Q493" s="136">
        <v>0</v>
      </c>
      <c r="R493" s="136">
        <v>0</v>
      </c>
      <c r="S493" s="136">
        <v>0</v>
      </c>
      <c r="T493" s="136">
        <v>0</v>
      </c>
      <c r="U493" s="136">
        <v>0</v>
      </c>
      <c r="V493" s="136">
        <v>0</v>
      </c>
      <c r="W493" s="136">
        <v>0</v>
      </c>
      <c r="X493" s="136">
        <v>0</v>
      </c>
      <c r="Y493" s="136">
        <v>0</v>
      </c>
      <c r="Z493" s="136">
        <f t="shared" si="23"/>
        <v>0</v>
      </c>
    </row>
    <row r="494" spans="1:26" x14ac:dyDescent="0.25">
      <c r="A494" s="133"/>
      <c r="B494" s="142" t="s">
        <v>41</v>
      </c>
      <c r="C494" s="165"/>
      <c r="D494" s="165"/>
      <c r="E494" s="131"/>
      <c r="F494" s="136">
        <v>0</v>
      </c>
      <c r="G494" s="136"/>
      <c r="H494" s="136"/>
      <c r="I494" s="136"/>
      <c r="J494" s="136"/>
      <c r="K494" s="136"/>
      <c r="L494" s="136"/>
      <c r="M494" s="136"/>
      <c r="N494" s="136">
        <v>0</v>
      </c>
      <c r="O494" s="136">
        <v>0</v>
      </c>
      <c r="P494" s="136"/>
      <c r="Q494" s="136">
        <v>0</v>
      </c>
      <c r="R494" s="136">
        <v>0</v>
      </c>
      <c r="S494" s="136">
        <v>0</v>
      </c>
      <c r="T494" s="136">
        <v>0</v>
      </c>
      <c r="U494" s="136">
        <v>0</v>
      </c>
      <c r="V494" s="136">
        <v>0</v>
      </c>
      <c r="W494" s="136">
        <v>0</v>
      </c>
      <c r="X494" s="136">
        <v>0</v>
      </c>
      <c r="Y494" s="136">
        <v>0</v>
      </c>
      <c r="Z494" s="136">
        <f t="shared" si="23"/>
        <v>0</v>
      </c>
    </row>
    <row r="495" spans="1:26" x14ac:dyDescent="0.25">
      <c r="A495" s="133"/>
      <c r="B495" s="142" t="s">
        <v>42</v>
      </c>
      <c r="C495" s="165"/>
      <c r="D495" s="165"/>
      <c r="E495" s="131"/>
      <c r="F495" s="136">
        <v>0</v>
      </c>
      <c r="G495" s="136"/>
      <c r="H495" s="136"/>
      <c r="I495" s="136"/>
      <c r="J495" s="136"/>
      <c r="K495" s="136"/>
      <c r="L495" s="136"/>
      <c r="M495" s="136"/>
      <c r="N495" s="136">
        <v>0</v>
      </c>
      <c r="O495" s="136">
        <v>0</v>
      </c>
      <c r="P495" s="136"/>
      <c r="Q495" s="136">
        <v>0</v>
      </c>
      <c r="R495" s="136">
        <v>0</v>
      </c>
      <c r="S495" s="136">
        <v>0</v>
      </c>
      <c r="T495" s="136">
        <v>0</v>
      </c>
      <c r="U495" s="136">
        <v>0</v>
      </c>
      <c r="V495" s="136">
        <v>0</v>
      </c>
      <c r="W495" s="136">
        <v>0</v>
      </c>
      <c r="X495" s="136">
        <v>0</v>
      </c>
      <c r="Y495" s="136">
        <v>0</v>
      </c>
      <c r="Z495" s="136">
        <f t="shared" si="23"/>
        <v>0</v>
      </c>
    </row>
    <row r="496" spans="1:26" x14ac:dyDescent="0.25">
      <c r="A496" s="133"/>
      <c r="B496" s="142" t="s">
        <v>41</v>
      </c>
      <c r="C496" s="165"/>
      <c r="D496" s="165"/>
      <c r="E496" s="131"/>
      <c r="F496" s="136">
        <v>0</v>
      </c>
      <c r="G496" s="136"/>
      <c r="H496" s="136"/>
      <c r="I496" s="136"/>
      <c r="J496" s="136"/>
      <c r="K496" s="136"/>
      <c r="L496" s="136"/>
      <c r="M496" s="136"/>
      <c r="N496" s="136">
        <v>0</v>
      </c>
      <c r="O496" s="136">
        <v>0</v>
      </c>
      <c r="P496" s="136"/>
      <c r="Q496" s="136">
        <v>0</v>
      </c>
      <c r="R496" s="136">
        <v>0</v>
      </c>
      <c r="S496" s="136">
        <v>0</v>
      </c>
      <c r="T496" s="136">
        <v>0</v>
      </c>
      <c r="U496" s="136">
        <v>0</v>
      </c>
      <c r="V496" s="136">
        <v>0</v>
      </c>
      <c r="W496" s="136">
        <v>0</v>
      </c>
      <c r="X496" s="136">
        <v>0</v>
      </c>
      <c r="Y496" s="136">
        <v>0</v>
      </c>
      <c r="Z496" s="136">
        <f t="shared" si="23"/>
        <v>0</v>
      </c>
    </row>
    <row r="497" spans="1:26" x14ac:dyDescent="0.25">
      <c r="A497" s="147"/>
      <c r="B497" s="148" t="s">
        <v>43</v>
      </c>
      <c r="C497" s="131"/>
      <c r="D497" s="131"/>
      <c r="E497" s="131"/>
      <c r="F497" s="136">
        <v>0</v>
      </c>
      <c r="G497" s="136"/>
      <c r="H497" s="136"/>
      <c r="I497" s="136"/>
      <c r="J497" s="136"/>
      <c r="K497" s="136"/>
      <c r="L497" s="136"/>
      <c r="M497" s="136"/>
      <c r="N497" s="136">
        <v>0</v>
      </c>
      <c r="O497" s="136">
        <v>0</v>
      </c>
      <c r="P497" s="136"/>
      <c r="Q497" s="136">
        <v>0</v>
      </c>
      <c r="R497" s="136">
        <v>0</v>
      </c>
      <c r="S497" s="136">
        <v>0</v>
      </c>
      <c r="T497" s="136">
        <v>0</v>
      </c>
      <c r="U497" s="136">
        <v>0</v>
      </c>
      <c r="V497" s="136">
        <v>0</v>
      </c>
      <c r="W497" s="136">
        <v>0</v>
      </c>
      <c r="X497" s="136">
        <v>0</v>
      </c>
      <c r="Y497" s="136">
        <v>0</v>
      </c>
      <c r="Z497" s="136">
        <f t="shared" si="23"/>
        <v>0</v>
      </c>
    </row>
    <row r="498" spans="1:26" x14ac:dyDescent="0.25">
      <c r="A498" s="147"/>
      <c r="B498" s="148" t="s">
        <v>44</v>
      </c>
      <c r="C498" s="131"/>
      <c r="D498" s="131"/>
      <c r="E498" s="131"/>
      <c r="F498" s="136">
        <v>0</v>
      </c>
      <c r="G498" s="136"/>
      <c r="H498" s="136"/>
      <c r="I498" s="136"/>
      <c r="J498" s="136"/>
      <c r="K498" s="136"/>
      <c r="L498" s="136"/>
      <c r="M498" s="136"/>
      <c r="N498" s="136">
        <v>0</v>
      </c>
      <c r="O498" s="136">
        <v>0</v>
      </c>
      <c r="P498" s="136"/>
      <c r="Q498" s="136">
        <v>0</v>
      </c>
      <c r="R498" s="136">
        <v>0</v>
      </c>
      <c r="S498" s="136">
        <v>0</v>
      </c>
      <c r="T498" s="136">
        <v>0</v>
      </c>
      <c r="U498" s="136">
        <v>0</v>
      </c>
      <c r="V498" s="136">
        <v>0</v>
      </c>
      <c r="W498" s="136">
        <v>0</v>
      </c>
      <c r="X498" s="136">
        <v>0</v>
      </c>
      <c r="Y498" s="136">
        <v>0</v>
      </c>
      <c r="Z498" s="136">
        <f t="shared" si="23"/>
        <v>0</v>
      </c>
    </row>
    <row r="499" spans="1:26" x14ac:dyDescent="0.25">
      <c r="A499" s="147"/>
      <c r="B499" s="148" t="s">
        <v>45</v>
      </c>
      <c r="C499" s="131"/>
      <c r="D499" s="131"/>
      <c r="E499" s="131"/>
      <c r="F499" s="136">
        <v>0</v>
      </c>
      <c r="G499" s="136"/>
      <c r="H499" s="136"/>
      <c r="I499" s="136"/>
      <c r="J499" s="136"/>
      <c r="K499" s="136"/>
      <c r="L499" s="136"/>
      <c r="M499" s="136"/>
      <c r="N499" s="136">
        <v>0</v>
      </c>
      <c r="O499" s="136">
        <v>0</v>
      </c>
      <c r="P499" s="136"/>
      <c r="Q499" s="136">
        <v>0</v>
      </c>
      <c r="R499" s="136">
        <v>0</v>
      </c>
      <c r="S499" s="136">
        <v>0</v>
      </c>
      <c r="T499" s="136">
        <v>0</v>
      </c>
      <c r="U499" s="136">
        <v>0</v>
      </c>
      <c r="V499" s="136">
        <v>0</v>
      </c>
      <c r="W499" s="136">
        <v>0</v>
      </c>
      <c r="X499" s="136">
        <v>0</v>
      </c>
      <c r="Y499" s="136">
        <v>0</v>
      </c>
      <c r="Z499" s="136">
        <f t="shared" si="23"/>
        <v>0</v>
      </c>
    </row>
    <row r="500" spans="1:26" x14ac:dyDescent="0.25">
      <c r="A500" s="149" t="s">
        <v>46</v>
      </c>
      <c r="B500" s="150" t="s">
        <v>47</v>
      </c>
      <c r="C500" s="148"/>
      <c r="D500" s="148"/>
      <c r="E500" s="148"/>
      <c r="F500" s="132">
        <v>0</v>
      </c>
      <c r="G500" s="132"/>
      <c r="H500" s="132"/>
      <c r="I500" s="132"/>
      <c r="J500" s="132"/>
      <c r="K500" s="132"/>
      <c r="L500" s="132"/>
      <c r="M500" s="132"/>
      <c r="N500" s="132">
        <v>0</v>
      </c>
      <c r="O500" s="132">
        <v>0</v>
      </c>
      <c r="P500" s="132"/>
      <c r="Q500" s="132">
        <v>0</v>
      </c>
      <c r="R500" s="132">
        <v>0</v>
      </c>
      <c r="S500" s="132">
        <v>0</v>
      </c>
      <c r="T500" s="132">
        <v>0</v>
      </c>
      <c r="U500" s="132">
        <v>0</v>
      </c>
      <c r="V500" s="132">
        <v>0</v>
      </c>
      <c r="W500" s="132">
        <v>0</v>
      </c>
      <c r="X500" s="132">
        <v>0</v>
      </c>
      <c r="Y500" s="132">
        <v>0</v>
      </c>
      <c r="Z500" s="132">
        <v>0</v>
      </c>
    </row>
    <row r="501" spans="1:26" x14ac:dyDescent="0.25">
      <c r="A501" s="151"/>
      <c r="B501" s="148" t="s">
        <v>48</v>
      </c>
      <c r="C501" s="148"/>
      <c r="D501" s="148"/>
      <c r="E501" s="148"/>
      <c r="F501" s="136">
        <v>0</v>
      </c>
      <c r="G501" s="136"/>
      <c r="H501" s="136"/>
      <c r="I501" s="136"/>
      <c r="J501" s="136"/>
      <c r="K501" s="136"/>
      <c r="L501" s="136"/>
      <c r="M501" s="136"/>
      <c r="N501" s="136">
        <v>0</v>
      </c>
      <c r="O501" s="136">
        <v>0</v>
      </c>
      <c r="P501" s="136"/>
      <c r="Q501" s="136">
        <v>0</v>
      </c>
      <c r="R501" s="136">
        <v>0</v>
      </c>
      <c r="S501" s="136">
        <v>0</v>
      </c>
      <c r="T501" s="136">
        <v>0</v>
      </c>
      <c r="U501" s="136">
        <v>0</v>
      </c>
      <c r="V501" s="136">
        <v>0</v>
      </c>
      <c r="W501" s="136">
        <v>0</v>
      </c>
      <c r="X501" s="136">
        <v>0</v>
      </c>
      <c r="Y501" s="136">
        <v>0</v>
      </c>
      <c r="Z501" s="136">
        <v>0</v>
      </c>
    </row>
    <row r="502" spans="1:26" x14ac:dyDescent="0.25">
      <c r="A502" s="151"/>
      <c r="B502" s="148" t="s">
        <v>49</v>
      </c>
      <c r="C502" s="148"/>
      <c r="D502" s="148"/>
      <c r="E502" s="148"/>
      <c r="F502" s="136">
        <v>0</v>
      </c>
      <c r="G502" s="136"/>
      <c r="H502" s="136"/>
      <c r="I502" s="136"/>
      <c r="J502" s="136"/>
      <c r="K502" s="136"/>
      <c r="L502" s="136"/>
      <c r="M502" s="136"/>
      <c r="N502" s="136">
        <v>0</v>
      </c>
      <c r="O502" s="136">
        <v>0</v>
      </c>
      <c r="P502" s="136"/>
      <c r="Q502" s="136">
        <v>0</v>
      </c>
      <c r="R502" s="136">
        <v>0</v>
      </c>
      <c r="S502" s="136">
        <v>0</v>
      </c>
      <c r="T502" s="136">
        <v>0</v>
      </c>
      <c r="U502" s="136">
        <v>0</v>
      </c>
      <c r="V502" s="136">
        <v>0</v>
      </c>
      <c r="W502" s="136">
        <v>0</v>
      </c>
      <c r="X502" s="136">
        <v>0</v>
      </c>
      <c r="Y502" s="136">
        <v>0</v>
      </c>
      <c r="Z502" s="136">
        <v>0</v>
      </c>
    </row>
    <row r="503" spans="1:26" x14ac:dyDescent="0.25">
      <c r="A503" s="151"/>
      <c r="B503" s="148" t="s">
        <v>37</v>
      </c>
      <c r="C503" s="148"/>
      <c r="D503" s="148"/>
      <c r="E503" s="148"/>
      <c r="F503" s="136">
        <v>0</v>
      </c>
      <c r="G503" s="136"/>
      <c r="H503" s="136"/>
      <c r="I503" s="136"/>
      <c r="J503" s="136"/>
      <c r="K503" s="136"/>
      <c r="L503" s="136"/>
      <c r="M503" s="136"/>
      <c r="N503" s="136">
        <v>0</v>
      </c>
      <c r="O503" s="136">
        <v>0</v>
      </c>
      <c r="P503" s="136"/>
      <c r="Q503" s="136">
        <v>0</v>
      </c>
      <c r="R503" s="136">
        <v>0</v>
      </c>
      <c r="S503" s="136">
        <v>0</v>
      </c>
      <c r="T503" s="136">
        <v>0</v>
      </c>
      <c r="U503" s="136">
        <v>0</v>
      </c>
      <c r="V503" s="136">
        <v>0</v>
      </c>
      <c r="W503" s="136">
        <v>0</v>
      </c>
      <c r="X503" s="136">
        <v>0</v>
      </c>
      <c r="Y503" s="136">
        <v>0</v>
      </c>
      <c r="Z503" s="136">
        <v>0</v>
      </c>
    </row>
    <row r="504" spans="1:26" x14ac:dyDescent="0.25">
      <c r="A504" s="151"/>
      <c r="B504" s="148" t="s">
        <v>50</v>
      </c>
      <c r="C504" s="148"/>
      <c r="D504" s="148"/>
      <c r="E504" s="148"/>
      <c r="F504" s="136">
        <v>0</v>
      </c>
      <c r="G504" s="136"/>
      <c r="H504" s="136"/>
      <c r="I504" s="136"/>
      <c r="J504" s="136"/>
      <c r="K504" s="136"/>
      <c r="L504" s="136"/>
      <c r="M504" s="136"/>
      <c r="N504" s="136">
        <v>0</v>
      </c>
      <c r="O504" s="136">
        <v>0</v>
      </c>
      <c r="P504" s="136"/>
      <c r="Q504" s="136">
        <v>0</v>
      </c>
      <c r="R504" s="136">
        <v>0</v>
      </c>
      <c r="S504" s="136">
        <v>0</v>
      </c>
      <c r="T504" s="136">
        <v>0</v>
      </c>
      <c r="U504" s="136">
        <v>0</v>
      </c>
      <c r="V504" s="136">
        <v>0</v>
      </c>
      <c r="W504" s="136">
        <v>0</v>
      </c>
      <c r="X504" s="136">
        <v>0</v>
      </c>
      <c r="Y504" s="136">
        <v>0</v>
      </c>
      <c r="Z504" s="136">
        <v>0</v>
      </c>
    </row>
    <row r="505" spans="1:26" x14ac:dyDescent="0.25">
      <c r="A505" s="151"/>
      <c r="B505" s="148" t="s">
        <v>39</v>
      </c>
      <c r="C505" s="148"/>
      <c r="D505" s="148"/>
      <c r="E505" s="148"/>
      <c r="F505" s="136">
        <v>0</v>
      </c>
      <c r="G505" s="136"/>
      <c r="H505" s="136"/>
      <c r="I505" s="136"/>
      <c r="J505" s="136"/>
      <c r="K505" s="136"/>
      <c r="L505" s="136"/>
      <c r="M505" s="136"/>
      <c r="N505" s="136">
        <v>0</v>
      </c>
      <c r="O505" s="136">
        <v>0</v>
      </c>
      <c r="P505" s="136"/>
      <c r="Q505" s="136">
        <v>0</v>
      </c>
      <c r="R505" s="136">
        <v>0</v>
      </c>
      <c r="S505" s="136">
        <v>0</v>
      </c>
      <c r="T505" s="136">
        <v>0</v>
      </c>
      <c r="U505" s="136">
        <v>0</v>
      </c>
      <c r="V505" s="136">
        <v>0</v>
      </c>
      <c r="W505" s="136">
        <v>0</v>
      </c>
      <c r="X505" s="136">
        <v>0</v>
      </c>
      <c r="Y505" s="136">
        <v>0</v>
      </c>
      <c r="Z505" s="136">
        <v>0</v>
      </c>
    </row>
    <row r="506" spans="1:26" x14ac:dyDescent="0.25">
      <c r="A506" s="149"/>
      <c r="B506" s="148" t="s">
        <v>51</v>
      </c>
      <c r="C506" s="148"/>
      <c r="D506" s="148"/>
      <c r="E506" s="148"/>
      <c r="F506" s="136">
        <v>0</v>
      </c>
      <c r="G506" s="136"/>
      <c r="H506" s="136"/>
      <c r="I506" s="136"/>
      <c r="J506" s="136"/>
      <c r="K506" s="136"/>
      <c r="L506" s="136"/>
      <c r="M506" s="136"/>
      <c r="N506" s="136">
        <v>0</v>
      </c>
      <c r="O506" s="136">
        <v>0</v>
      </c>
      <c r="P506" s="136"/>
      <c r="Q506" s="136">
        <v>0</v>
      </c>
      <c r="R506" s="136">
        <v>0</v>
      </c>
      <c r="S506" s="136">
        <v>0</v>
      </c>
      <c r="T506" s="136">
        <v>0</v>
      </c>
      <c r="U506" s="136">
        <v>0</v>
      </c>
      <c r="V506" s="136">
        <v>0</v>
      </c>
      <c r="W506" s="136">
        <v>0</v>
      </c>
      <c r="X506" s="136">
        <v>0</v>
      </c>
      <c r="Y506" s="136">
        <v>0</v>
      </c>
      <c r="Z506" s="136">
        <v>0</v>
      </c>
    </row>
    <row r="507" spans="1:26" x14ac:dyDescent="0.25">
      <c r="A507" s="151"/>
      <c r="B507" s="142" t="s">
        <v>41</v>
      </c>
      <c r="C507" s="142"/>
      <c r="D507" s="142"/>
      <c r="E507" s="142"/>
      <c r="F507" s="136">
        <v>0</v>
      </c>
      <c r="G507" s="136"/>
      <c r="H507" s="136"/>
      <c r="I507" s="136"/>
      <c r="J507" s="136"/>
      <c r="K507" s="136"/>
      <c r="L507" s="136"/>
      <c r="M507" s="136"/>
      <c r="N507" s="136">
        <v>0</v>
      </c>
      <c r="O507" s="136">
        <v>0</v>
      </c>
      <c r="P507" s="136"/>
      <c r="Q507" s="136">
        <v>0</v>
      </c>
      <c r="R507" s="136">
        <v>0</v>
      </c>
      <c r="S507" s="136">
        <v>0</v>
      </c>
      <c r="T507" s="136">
        <v>0</v>
      </c>
      <c r="U507" s="136">
        <v>0</v>
      </c>
      <c r="V507" s="136">
        <v>0</v>
      </c>
      <c r="W507" s="136">
        <v>0</v>
      </c>
      <c r="X507" s="136">
        <v>0</v>
      </c>
      <c r="Y507" s="136">
        <v>0</v>
      </c>
      <c r="Z507" s="136">
        <v>0</v>
      </c>
    </row>
    <row r="508" spans="1:26" x14ac:dyDescent="0.25">
      <c r="A508" s="133"/>
      <c r="B508" s="142" t="s">
        <v>52</v>
      </c>
      <c r="C508" s="142"/>
      <c r="D508" s="142"/>
      <c r="E508" s="142"/>
      <c r="F508" s="136">
        <v>0</v>
      </c>
      <c r="G508" s="136"/>
      <c r="H508" s="136"/>
      <c r="I508" s="136"/>
      <c r="J508" s="136"/>
      <c r="K508" s="136"/>
      <c r="L508" s="136"/>
      <c r="M508" s="136"/>
      <c r="N508" s="136">
        <v>0</v>
      </c>
      <c r="O508" s="136">
        <v>0</v>
      </c>
      <c r="P508" s="136"/>
      <c r="Q508" s="136">
        <v>0</v>
      </c>
      <c r="R508" s="136">
        <v>0</v>
      </c>
      <c r="S508" s="136">
        <v>0</v>
      </c>
      <c r="T508" s="136">
        <v>0</v>
      </c>
      <c r="U508" s="136">
        <v>0</v>
      </c>
      <c r="V508" s="136">
        <v>0</v>
      </c>
      <c r="W508" s="136">
        <v>0</v>
      </c>
      <c r="X508" s="136">
        <v>0</v>
      </c>
      <c r="Y508" s="136">
        <v>0</v>
      </c>
      <c r="Z508" s="136">
        <v>0</v>
      </c>
    </row>
    <row r="509" spans="1:26" x14ac:dyDescent="0.25">
      <c r="A509" s="133"/>
      <c r="B509" s="142" t="s">
        <v>41</v>
      </c>
      <c r="C509" s="142"/>
      <c r="D509" s="142"/>
      <c r="E509" s="142"/>
      <c r="F509" s="136">
        <v>0</v>
      </c>
      <c r="G509" s="136"/>
      <c r="H509" s="136"/>
      <c r="I509" s="136"/>
      <c r="J509" s="136"/>
      <c r="K509" s="136"/>
      <c r="L509" s="136"/>
      <c r="M509" s="136"/>
      <c r="N509" s="136">
        <v>0</v>
      </c>
      <c r="O509" s="136">
        <v>0</v>
      </c>
      <c r="P509" s="136"/>
      <c r="Q509" s="136">
        <v>0</v>
      </c>
      <c r="R509" s="136">
        <v>0</v>
      </c>
      <c r="S509" s="136">
        <v>0</v>
      </c>
      <c r="T509" s="136">
        <v>0</v>
      </c>
      <c r="U509" s="136">
        <v>0</v>
      </c>
      <c r="V509" s="136">
        <v>0</v>
      </c>
      <c r="W509" s="136">
        <v>0</v>
      </c>
      <c r="X509" s="136">
        <v>0</v>
      </c>
      <c r="Y509" s="136">
        <v>0</v>
      </c>
      <c r="Z509" s="136">
        <v>0</v>
      </c>
    </row>
    <row r="510" spans="1:26" x14ac:dyDescent="0.25">
      <c r="A510" s="133"/>
      <c r="B510" s="142" t="s">
        <v>53</v>
      </c>
      <c r="C510" s="142"/>
      <c r="D510" s="142"/>
      <c r="E510" s="142"/>
      <c r="F510" s="136">
        <v>0</v>
      </c>
      <c r="G510" s="136"/>
      <c r="H510" s="136"/>
      <c r="I510" s="136"/>
      <c r="J510" s="136"/>
      <c r="K510" s="136"/>
      <c r="L510" s="136"/>
      <c r="M510" s="136"/>
      <c r="N510" s="136">
        <v>0</v>
      </c>
      <c r="O510" s="136">
        <v>0</v>
      </c>
      <c r="P510" s="136"/>
      <c r="Q510" s="136">
        <v>0</v>
      </c>
      <c r="R510" s="136">
        <v>0</v>
      </c>
      <c r="S510" s="136">
        <v>0</v>
      </c>
      <c r="T510" s="136">
        <v>0</v>
      </c>
      <c r="U510" s="136">
        <v>0</v>
      </c>
      <c r="V510" s="136">
        <v>0</v>
      </c>
      <c r="W510" s="136">
        <v>0</v>
      </c>
      <c r="X510" s="136">
        <v>0</v>
      </c>
      <c r="Y510" s="136">
        <v>0</v>
      </c>
      <c r="Z510" s="136">
        <v>0</v>
      </c>
    </row>
    <row r="511" spans="1:26" x14ac:dyDescent="0.25">
      <c r="A511" s="133"/>
      <c r="B511" s="142" t="s">
        <v>54</v>
      </c>
      <c r="C511" s="142"/>
      <c r="D511" s="142"/>
      <c r="E511" s="142"/>
      <c r="F511" s="136">
        <v>0</v>
      </c>
      <c r="G511" s="136"/>
      <c r="H511" s="136"/>
      <c r="I511" s="136"/>
      <c r="J511" s="136"/>
      <c r="K511" s="136"/>
      <c r="L511" s="136"/>
      <c r="M511" s="136"/>
      <c r="N511" s="136">
        <v>0</v>
      </c>
      <c r="O511" s="136">
        <v>0</v>
      </c>
      <c r="P511" s="136"/>
      <c r="Q511" s="136">
        <v>0</v>
      </c>
      <c r="R511" s="136">
        <v>0</v>
      </c>
      <c r="S511" s="136">
        <v>0</v>
      </c>
      <c r="T511" s="136">
        <v>0</v>
      </c>
      <c r="U511" s="136">
        <v>0</v>
      </c>
      <c r="V511" s="136">
        <v>0</v>
      </c>
      <c r="W511" s="136">
        <v>0</v>
      </c>
      <c r="X511" s="136">
        <v>0</v>
      </c>
      <c r="Y511" s="136">
        <v>0</v>
      </c>
      <c r="Z511" s="136">
        <v>0</v>
      </c>
    </row>
    <row r="512" spans="1:26" x14ac:dyDescent="0.25">
      <c r="A512" s="133"/>
      <c r="B512" s="142" t="s">
        <v>45</v>
      </c>
      <c r="C512" s="142"/>
      <c r="D512" s="142"/>
      <c r="E512" s="142"/>
      <c r="F512" s="136">
        <v>0</v>
      </c>
      <c r="G512" s="136"/>
      <c r="H512" s="136"/>
      <c r="I512" s="136"/>
      <c r="J512" s="136"/>
      <c r="K512" s="136"/>
      <c r="L512" s="136"/>
      <c r="M512" s="136"/>
      <c r="N512" s="136">
        <v>0</v>
      </c>
      <c r="O512" s="136">
        <v>0</v>
      </c>
      <c r="P512" s="136"/>
      <c r="Q512" s="136">
        <v>0</v>
      </c>
      <c r="R512" s="136">
        <v>0</v>
      </c>
      <c r="S512" s="136">
        <v>0</v>
      </c>
      <c r="T512" s="136">
        <v>0</v>
      </c>
      <c r="U512" s="136">
        <v>0</v>
      </c>
      <c r="V512" s="136">
        <v>0</v>
      </c>
      <c r="W512" s="136">
        <v>0</v>
      </c>
      <c r="X512" s="136">
        <v>0</v>
      </c>
      <c r="Y512" s="136">
        <v>0</v>
      </c>
      <c r="Z512" s="136">
        <v>0</v>
      </c>
    </row>
    <row r="513" spans="1:26" x14ac:dyDescent="0.25">
      <c r="A513" s="152" t="s">
        <v>55</v>
      </c>
      <c r="B513" s="153" t="s">
        <v>56</v>
      </c>
      <c r="C513" s="142"/>
      <c r="D513" s="142"/>
      <c r="E513" s="142"/>
      <c r="F513" s="132">
        <v>0</v>
      </c>
      <c r="G513" s="132"/>
      <c r="H513" s="132"/>
      <c r="I513" s="132"/>
      <c r="J513" s="132"/>
      <c r="K513" s="132"/>
      <c r="L513" s="132"/>
      <c r="M513" s="132"/>
      <c r="N513" s="132">
        <v>0</v>
      </c>
      <c r="O513" s="132">
        <v>0</v>
      </c>
      <c r="P513" s="132"/>
      <c r="Q513" s="132">
        <v>0</v>
      </c>
      <c r="R513" s="132">
        <v>0</v>
      </c>
      <c r="S513" s="132">
        <v>0</v>
      </c>
      <c r="T513" s="132">
        <v>0</v>
      </c>
      <c r="U513" s="132">
        <v>0</v>
      </c>
      <c r="V513" s="132">
        <v>0</v>
      </c>
      <c r="W513" s="132">
        <v>0</v>
      </c>
      <c r="X513" s="132">
        <v>0</v>
      </c>
      <c r="Y513" s="132">
        <f>+Y514+Y519</f>
        <v>4627209.8500000006</v>
      </c>
      <c r="Z513" s="132">
        <v>0</v>
      </c>
    </row>
    <row r="514" spans="1:26" x14ac:dyDescent="0.25">
      <c r="A514" s="133"/>
      <c r="B514" s="142" t="s">
        <v>57</v>
      </c>
      <c r="C514" s="142"/>
      <c r="D514" s="142"/>
      <c r="E514" s="142"/>
      <c r="F514" s="136">
        <v>0</v>
      </c>
      <c r="G514" s="136"/>
      <c r="H514" s="136"/>
      <c r="I514" s="136"/>
      <c r="J514" s="136"/>
      <c r="K514" s="136"/>
      <c r="L514" s="136"/>
      <c r="M514" s="136"/>
      <c r="N514" s="136">
        <v>0</v>
      </c>
      <c r="O514" s="136">
        <v>0</v>
      </c>
      <c r="P514" s="136"/>
      <c r="Q514" s="136">
        <v>0</v>
      </c>
      <c r="R514" s="136">
        <v>0</v>
      </c>
      <c r="S514" s="136">
        <v>0</v>
      </c>
      <c r="T514" s="136">
        <v>0</v>
      </c>
      <c r="U514" s="136">
        <v>0</v>
      </c>
      <c r="V514" s="136">
        <v>0</v>
      </c>
      <c r="W514" s="136">
        <v>0</v>
      </c>
      <c r="X514" s="136">
        <v>0</v>
      </c>
      <c r="Y514" s="136">
        <v>4213539.28</v>
      </c>
      <c r="Z514" s="136">
        <v>0</v>
      </c>
    </row>
    <row r="515" spans="1:26" x14ac:dyDescent="0.25">
      <c r="A515" s="133"/>
      <c r="B515" s="142" t="s">
        <v>58</v>
      </c>
      <c r="C515" s="142"/>
      <c r="D515" s="142"/>
      <c r="E515" s="142"/>
      <c r="F515" s="136">
        <v>0</v>
      </c>
      <c r="G515" s="136"/>
      <c r="H515" s="136"/>
      <c r="I515" s="136"/>
      <c r="J515" s="136"/>
      <c r="K515" s="136"/>
      <c r="L515" s="136"/>
      <c r="M515" s="136"/>
      <c r="N515" s="136">
        <v>0</v>
      </c>
      <c r="O515" s="136">
        <v>0</v>
      </c>
      <c r="P515" s="136"/>
      <c r="Q515" s="136">
        <v>0</v>
      </c>
      <c r="R515" s="136">
        <v>0</v>
      </c>
      <c r="S515" s="136">
        <v>0</v>
      </c>
      <c r="T515" s="136">
        <v>0</v>
      </c>
      <c r="U515" s="136">
        <v>0</v>
      </c>
      <c r="V515" s="136">
        <v>0</v>
      </c>
      <c r="W515" s="136">
        <v>0</v>
      </c>
      <c r="X515" s="136">
        <v>0</v>
      </c>
      <c r="Y515" s="136">
        <v>0</v>
      </c>
      <c r="Z515" s="136">
        <v>0</v>
      </c>
    </row>
    <row r="516" spans="1:26" x14ac:dyDescent="0.25">
      <c r="A516" s="133"/>
      <c r="B516" s="142" t="s">
        <v>59</v>
      </c>
      <c r="C516" s="142"/>
      <c r="D516" s="142"/>
      <c r="E516" s="142"/>
      <c r="F516" s="136">
        <v>0</v>
      </c>
      <c r="G516" s="136"/>
      <c r="H516" s="136"/>
      <c r="I516" s="136"/>
      <c r="J516" s="136"/>
      <c r="K516" s="136"/>
      <c r="L516" s="136"/>
      <c r="M516" s="136"/>
      <c r="N516" s="136">
        <v>0</v>
      </c>
      <c r="O516" s="136">
        <v>0</v>
      </c>
      <c r="P516" s="136"/>
      <c r="Q516" s="136">
        <v>0</v>
      </c>
      <c r="R516" s="136">
        <v>0</v>
      </c>
      <c r="S516" s="136">
        <v>0</v>
      </c>
      <c r="T516" s="136">
        <v>0</v>
      </c>
      <c r="U516" s="136">
        <v>0</v>
      </c>
      <c r="V516" s="136">
        <v>0</v>
      </c>
      <c r="W516" s="136">
        <v>0</v>
      </c>
      <c r="X516" s="136">
        <v>0</v>
      </c>
      <c r="Y516" s="136">
        <v>0</v>
      </c>
      <c r="Z516" s="136">
        <v>0</v>
      </c>
    </row>
    <row r="517" spans="1:26" x14ac:dyDescent="0.25">
      <c r="A517" s="133"/>
      <c r="B517" s="142" t="s">
        <v>60</v>
      </c>
      <c r="C517" s="142"/>
      <c r="D517" s="142"/>
      <c r="E517" s="142"/>
      <c r="F517" s="136">
        <v>0</v>
      </c>
      <c r="G517" s="136"/>
      <c r="H517" s="136"/>
      <c r="I517" s="136"/>
      <c r="J517" s="136"/>
      <c r="K517" s="136"/>
      <c r="L517" s="136"/>
      <c r="M517" s="136"/>
      <c r="N517" s="136">
        <v>0</v>
      </c>
      <c r="O517" s="136">
        <v>0</v>
      </c>
      <c r="P517" s="136"/>
      <c r="Q517" s="136">
        <v>0</v>
      </c>
      <c r="R517" s="136">
        <v>0</v>
      </c>
      <c r="S517" s="136">
        <v>0</v>
      </c>
      <c r="T517" s="136">
        <v>0</v>
      </c>
      <c r="U517" s="136">
        <v>0</v>
      </c>
      <c r="V517" s="136">
        <v>0</v>
      </c>
      <c r="W517" s="136">
        <v>0</v>
      </c>
      <c r="X517" s="136">
        <v>0</v>
      </c>
      <c r="Y517" s="136">
        <v>0</v>
      </c>
      <c r="Z517" s="136">
        <v>0</v>
      </c>
    </row>
    <row r="518" spans="1:26" x14ac:dyDescent="0.25">
      <c r="A518" s="133"/>
      <c r="B518" s="142" t="s">
        <v>61</v>
      </c>
      <c r="C518" s="142"/>
      <c r="D518" s="142"/>
      <c r="E518" s="142"/>
      <c r="F518" s="136">
        <v>0</v>
      </c>
      <c r="G518" s="136"/>
      <c r="H518" s="136"/>
      <c r="I518" s="136"/>
      <c r="J518" s="136"/>
      <c r="K518" s="136"/>
      <c r="L518" s="136"/>
      <c r="M518" s="136"/>
      <c r="N518" s="136">
        <v>0</v>
      </c>
      <c r="O518" s="136">
        <v>0</v>
      </c>
      <c r="P518" s="136"/>
      <c r="Q518" s="136">
        <v>0</v>
      </c>
      <c r="R518" s="136">
        <v>0</v>
      </c>
      <c r="S518" s="136">
        <v>0</v>
      </c>
      <c r="T518" s="136">
        <v>0</v>
      </c>
      <c r="U518" s="136">
        <v>0</v>
      </c>
      <c r="V518" s="136">
        <v>0</v>
      </c>
      <c r="W518" s="136">
        <v>0</v>
      </c>
      <c r="X518" s="136">
        <v>0</v>
      </c>
      <c r="Y518" s="136">
        <v>0</v>
      </c>
      <c r="Z518" s="136">
        <v>0</v>
      </c>
    </row>
    <row r="519" spans="1:26" x14ac:dyDescent="0.25">
      <c r="A519" s="133"/>
      <c r="B519" s="142" t="s">
        <v>62</v>
      </c>
      <c r="C519" s="142"/>
      <c r="D519" s="142"/>
      <c r="E519" s="142"/>
      <c r="F519" s="136">
        <v>0</v>
      </c>
      <c r="G519" s="136"/>
      <c r="H519" s="136"/>
      <c r="I519" s="136"/>
      <c r="J519" s="136"/>
      <c r="K519" s="136"/>
      <c r="L519" s="136"/>
      <c r="M519" s="136"/>
      <c r="N519" s="136">
        <v>0</v>
      </c>
      <c r="O519" s="136">
        <v>0</v>
      </c>
      <c r="P519" s="136"/>
      <c r="Q519" s="136">
        <v>0</v>
      </c>
      <c r="R519" s="136">
        <v>0</v>
      </c>
      <c r="S519" s="136">
        <v>0</v>
      </c>
      <c r="T519" s="136">
        <v>0</v>
      </c>
      <c r="U519" s="136">
        <v>0</v>
      </c>
      <c r="V519" s="136">
        <v>0</v>
      </c>
      <c r="W519" s="136">
        <v>0</v>
      </c>
      <c r="X519" s="136">
        <v>0</v>
      </c>
      <c r="Y519" s="136">
        <v>413670.57</v>
      </c>
      <c r="Z519" s="136">
        <v>0</v>
      </c>
    </row>
    <row r="520" spans="1:26" x14ac:dyDescent="0.25">
      <c r="A520" s="133"/>
      <c r="B520" s="142" t="s">
        <v>63</v>
      </c>
      <c r="C520" s="142"/>
      <c r="D520" s="142"/>
      <c r="E520" s="142"/>
      <c r="F520" s="136">
        <v>0</v>
      </c>
      <c r="G520" s="136"/>
      <c r="H520" s="136"/>
      <c r="I520" s="136"/>
      <c r="J520" s="136"/>
      <c r="K520" s="136"/>
      <c r="L520" s="136"/>
      <c r="M520" s="136"/>
      <c r="N520" s="136">
        <v>0</v>
      </c>
      <c r="O520" s="136">
        <v>0</v>
      </c>
      <c r="P520" s="136"/>
      <c r="Q520" s="136">
        <v>0</v>
      </c>
      <c r="R520" s="136">
        <v>0</v>
      </c>
      <c r="S520" s="136">
        <v>0</v>
      </c>
      <c r="T520" s="136">
        <v>0</v>
      </c>
      <c r="U520" s="136">
        <v>0</v>
      </c>
      <c r="V520" s="136">
        <v>0</v>
      </c>
      <c r="W520" s="136">
        <v>0</v>
      </c>
      <c r="X520" s="136">
        <v>0</v>
      </c>
      <c r="Y520" s="136">
        <v>0</v>
      </c>
      <c r="Z520" s="136">
        <v>0</v>
      </c>
    </row>
    <row r="521" spans="1:26" x14ac:dyDescent="0.25">
      <c r="A521" s="133"/>
      <c r="B521" s="142" t="s">
        <v>64</v>
      </c>
      <c r="C521" s="142"/>
      <c r="D521" s="142"/>
      <c r="E521" s="142"/>
      <c r="F521" s="136">
        <v>0</v>
      </c>
      <c r="G521" s="136"/>
      <c r="H521" s="136"/>
      <c r="I521" s="136"/>
      <c r="J521" s="136"/>
      <c r="K521" s="136"/>
      <c r="L521" s="136"/>
      <c r="M521" s="136"/>
      <c r="N521" s="136">
        <v>0</v>
      </c>
      <c r="O521" s="136">
        <v>0</v>
      </c>
      <c r="P521" s="136"/>
      <c r="Q521" s="136">
        <v>0</v>
      </c>
      <c r="R521" s="136">
        <v>0</v>
      </c>
      <c r="S521" s="136">
        <v>0</v>
      </c>
      <c r="T521" s="136">
        <v>0</v>
      </c>
      <c r="U521" s="136">
        <v>0</v>
      </c>
      <c r="V521" s="136">
        <v>0</v>
      </c>
      <c r="W521" s="136">
        <v>0</v>
      </c>
      <c r="X521" s="136">
        <v>0</v>
      </c>
      <c r="Y521" s="136">
        <v>0</v>
      </c>
      <c r="Z521" s="136">
        <v>0</v>
      </c>
    </row>
    <row r="522" spans="1:26" x14ac:dyDescent="0.25">
      <c r="A522" s="133"/>
      <c r="B522" s="142" t="s">
        <v>65</v>
      </c>
      <c r="C522" s="142"/>
      <c r="D522" s="142"/>
      <c r="E522" s="142"/>
      <c r="F522" s="136">
        <v>0</v>
      </c>
      <c r="G522" s="136"/>
      <c r="H522" s="136"/>
      <c r="I522" s="136"/>
      <c r="J522" s="136"/>
      <c r="K522" s="136"/>
      <c r="L522" s="136"/>
      <c r="M522" s="136"/>
      <c r="N522" s="136">
        <v>0</v>
      </c>
      <c r="O522" s="136">
        <v>0</v>
      </c>
      <c r="P522" s="136"/>
      <c r="Q522" s="136">
        <v>0</v>
      </c>
      <c r="R522" s="136">
        <v>0</v>
      </c>
      <c r="S522" s="136">
        <v>0</v>
      </c>
      <c r="T522" s="136">
        <v>0</v>
      </c>
      <c r="U522" s="136">
        <v>0</v>
      </c>
      <c r="V522" s="136">
        <v>0</v>
      </c>
      <c r="W522" s="136">
        <v>0</v>
      </c>
      <c r="X522" s="136">
        <v>0</v>
      </c>
      <c r="Y522" s="136">
        <v>0</v>
      </c>
      <c r="Z522" s="136">
        <v>0</v>
      </c>
    </row>
    <row r="523" spans="1:26" x14ac:dyDescent="0.25">
      <c r="A523" s="133"/>
      <c r="B523" s="142" t="s">
        <v>66</v>
      </c>
      <c r="C523" s="142"/>
      <c r="D523" s="142"/>
      <c r="E523" s="142"/>
      <c r="F523" s="136">
        <v>0</v>
      </c>
      <c r="G523" s="136"/>
      <c r="H523" s="136"/>
      <c r="I523" s="136"/>
      <c r="J523" s="136"/>
      <c r="K523" s="136"/>
      <c r="L523" s="136"/>
      <c r="M523" s="136"/>
      <c r="N523" s="136">
        <v>0</v>
      </c>
      <c r="O523" s="136">
        <v>0</v>
      </c>
      <c r="P523" s="136"/>
      <c r="Q523" s="136">
        <v>0</v>
      </c>
      <c r="R523" s="136">
        <v>0</v>
      </c>
      <c r="S523" s="136">
        <v>0</v>
      </c>
      <c r="T523" s="136">
        <v>0</v>
      </c>
      <c r="U523" s="136">
        <v>0</v>
      </c>
      <c r="V523" s="136">
        <v>0</v>
      </c>
      <c r="W523" s="136">
        <v>0</v>
      </c>
      <c r="X523" s="136">
        <v>0</v>
      </c>
      <c r="Y523" s="136">
        <v>0</v>
      </c>
      <c r="Z523" s="136">
        <v>0</v>
      </c>
    </row>
    <row r="524" spans="1:26" x14ac:dyDescent="0.25">
      <c r="A524" s="133"/>
      <c r="B524" s="142" t="s">
        <v>67</v>
      </c>
      <c r="C524" s="142"/>
      <c r="D524" s="142"/>
      <c r="E524" s="142"/>
      <c r="F524" s="136">
        <v>0</v>
      </c>
      <c r="G524" s="136"/>
      <c r="H524" s="136"/>
      <c r="I524" s="136"/>
      <c r="J524" s="136"/>
      <c r="K524" s="136"/>
      <c r="L524" s="136"/>
      <c r="M524" s="136"/>
      <c r="N524" s="136">
        <v>0</v>
      </c>
      <c r="O524" s="136">
        <v>0</v>
      </c>
      <c r="P524" s="136"/>
      <c r="Q524" s="136">
        <v>0</v>
      </c>
      <c r="R524" s="136">
        <v>0</v>
      </c>
      <c r="S524" s="136">
        <v>0</v>
      </c>
      <c r="T524" s="136">
        <v>0</v>
      </c>
      <c r="U524" s="136">
        <v>0</v>
      </c>
      <c r="V524" s="136">
        <v>0</v>
      </c>
      <c r="W524" s="136">
        <v>0</v>
      </c>
      <c r="X524" s="136">
        <v>0</v>
      </c>
      <c r="Y524" s="136">
        <v>0</v>
      </c>
      <c r="Z524" s="136">
        <v>0</v>
      </c>
    </row>
    <row r="525" spans="1:26" x14ac:dyDescent="0.25">
      <c r="A525" s="152" t="s">
        <v>68</v>
      </c>
      <c r="B525" s="153" t="s">
        <v>69</v>
      </c>
      <c r="C525" s="142"/>
      <c r="D525" s="142"/>
      <c r="E525" s="142"/>
      <c r="F525" s="132">
        <v>0</v>
      </c>
      <c r="G525" s="132"/>
      <c r="H525" s="132"/>
      <c r="I525" s="132"/>
      <c r="J525" s="132"/>
      <c r="K525" s="132"/>
      <c r="L525" s="132"/>
      <c r="M525" s="132"/>
      <c r="N525" s="132">
        <v>0</v>
      </c>
      <c r="O525" s="132">
        <v>0</v>
      </c>
      <c r="P525" s="132"/>
      <c r="Q525" s="132">
        <v>0</v>
      </c>
      <c r="R525" s="132">
        <v>0</v>
      </c>
      <c r="S525" s="132">
        <f>+S526</f>
        <v>339205.08</v>
      </c>
      <c r="T525" s="132">
        <v>0</v>
      </c>
      <c r="U525" s="132">
        <v>0</v>
      </c>
      <c r="V525" s="132">
        <v>0</v>
      </c>
      <c r="W525" s="132">
        <v>0</v>
      </c>
      <c r="X525" s="132">
        <v>0</v>
      </c>
      <c r="Y525" s="132">
        <f>+Y526</f>
        <v>1386548.38</v>
      </c>
      <c r="Z525" s="132">
        <f>+Z526</f>
        <v>339205.08</v>
      </c>
    </row>
    <row r="526" spans="1:26" x14ac:dyDescent="0.25">
      <c r="A526" s="152"/>
      <c r="B526" s="142" t="s">
        <v>70</v>
      </c>
      <c r="C526" s="142"/>
      <c r="D526" s="142"/>
      <c r="E526" s="142"/>
      <c r="F526" s="136">
        <v>0</v>
      </c>
      <c r="G526" s="136"/>
      <c r="H526" s="136"/>
      <c r="I526" s="136"/>
      <c r="J526" s="136"/>
      <c r="K526" s="136"/>
      <c r="L526" s="136"/>
      <c r="M526" s="136"/>
      <c r="N526" s="136">
        <v>0</v>
      </c>
      <c r="O526" s="136">
        <v>0</v>
      </c>
      <c r="P526" s="136"/>
      <c r="Q526" s="136">
        <v>0</v>
      </c>
      <c r="R526" s="136">
        <v>0</v>
      </c>
      <c r="S526" s="136">
        <v>339205.08</v>
      </c>
      <c r="T526" s="136">
        <v>0</v>
      </c>
      <c r="U526" s="136">
        <v>0</v>
      </c>
      <c r="V526" s="136">
        <v>0</v>
      </c>
      <c r="W526" s="136">
        <v>0</v>
      </c>
      <c r="X526" s="136">
        <v>0</v>
      </c>
      <c r="Y526" s="136">
        <v>1386548.38</v>
      </c>
      <c r="Z526" s="136">
        <f>SUM(F526:T526)</f>
        <v>339205.08</v>
      </c>
    </row>
    <row r="527" spans="1:26" x14ac:dyDescent="0.25">
      <c r="A527" s="152"/>
      <c r="B527" s="142" t="s">
        <v>71</v>
      </c>
      <c r="C527" s="142"/>
      <c r="D527" s="142"/>
      <c r="E527" s="142"/>
      <c r="F527" s="136">
        <v>0</v>
      </c>
      <c r="G527" s="136"/>
      <c r="H527" s="136"/>
      <c r="I527" s="136"/>
      <c r="J527" s="136"/>
      <c r="K527" s="136"/>
      <c r="L527" s="136"/>
      <c r="M527" s="136"/>
      <c r="N527" s="136">
        <v>0</v>
      </c>
      <c r="O527" s="136">
        <v>0</v>
      </c>
      <c r="P527" s="136"/>
      <c r="Q527" s="136">
        <v>0</v>
      </c>
      <c r="R527" s="136">
        <v>0</v>
      </c>
      <c r="S527" s="136">
        <v>0</v>
      </c>
      <c r="T527" s="136">
        <v>0</v>
      </c>
      <c r="U527" s="136">
        <v>0</v>
      </c>
      <c r="V527" s="136">
        <v>0</v>
      </c>
      <c r="W527" s="136">
        <v>0</v>
      </c>
      <c r="X527" s="136">
        <v>0</v>
      </c>
      <c r="Y527" s="136">
        <v>0</v>
      </c>
      <c r="Z527" s="136">
        <v>0</v>
      </c>
    </row>
    <row r="528" spans="1:26" x14ac:dyDescent="0.25">
      <c r="A528" s="152"/>
      <c r="B528" s="142" t="s">
        <v>72</v>
      </c>
      <c r="C528" s="142"/>
      <c r="D528" s="142"/>
      <c r="E528" s="142"/>
      <c r="F528" s="136">
        <v>0</v>
      </c>
      <c r="G528" s="136"/>
      <c r="H528" s="136"/>
      <c r="I528" s="136"/>
      <c r="J528" s="136"/>
      <c r="K528" s="136"/>
      <c r="L528" s="136"/>
      <c r="M528" s="136"/>
      <c r="N528" s="136">
        <v>0</v>
      </c>
      <c r="O528" s="136">
        <v>0</v>
      </c>
      <c r="P528" s="136"/>
      <c r="Q528" s="136">
        <v>0</v>
      </c>
      <c r="R528" s="136">
        <v>0</v>
      </c>
      <c r="S528" s="136">
        <v>0</v>
      </c>
      <c r="T528" s="136">
        <v>0</v>
      </c>
      <c r="U528" s="136">
        <v>0</v>
      </c>
      <c r="V528" s="136">
        <v>0</v>
      </c>
      <c r="W528" s="136">
        <v>0</v>
      </c>
      <c r="X528" s="136">
        <v>0</v>
      </c>
      <c r="Y528" s="136">
        <v>0</v>
      </c>
      <c r="Z528" s="136">
        <v>0</v>
      </c>
    </row>
    <row r="529" spans="1:26" x14ac:dyDescent="0.25">
      <c r="A529" s="152"/>
      <c r="B529" s="142" t="s">
        <v>73</v>
      </c>
      <c r="C529" s="142"/>
      <c r="D529" s="142"/>
      <c r="E529" s="142"/>
      <c r="F529" s="136">
        <v>0</v>
      </c>
      <c r="G529" s="136"/>
      <c r="H529" s="136"/>
      <c r="I529" s="136"/>
      <c r="J529" s="136"/>
      <c r="K529" s="136"/>
      <c r="L529" s="136"/>
      <c r="M529" s="136"/>
      <c r="N529" s="136">
        <v>0</v>
      </c>
      <c r="O529" s="136">
        <v>0</v>
      </c>
      <c r="P529" s="136"/>
      <c r="Q529" s="136">
        <v>0</v>
      </c>
      <c r="R529" s="136">
        <v>0</v>
      </c>
      <c r="S529" s="136">
        <v>0</v>
      </c>
      <c r="T529" s="136">
        <v>0</v>
      </c>
      <c r="U529" s="136">
        <v>0</v>
      </c>
      <c r="V529" s="136">
        <v>0</v>
      </c>
      <c r="W529" s="136">
        <v>0</v>
      </c>
      <c r="X529" s="136">
        <v>0</v>
      </c>
      <c r="Y529" s="136">
        <v>0</v>
      </c>
      <c r="Z529" s="136">
        <v>0</v>
      </c>
    </row>
    <row r="530" spans="1:26" x14ac:dyDescent="0.25">
      <c r="A530" s="152"/>
      <c r="B530" s="142" t="s">
        <v>74</v>
      </c>
      <c r="C530" s="142"/>
      <c r="D530" s="142"/>
      <c r="E530" s="142"/>
      <c r="F530" s="136">
        <v>0</v>
      </c>
      <c r="G530" s="136"/>
      <c r="H530" s="136"/>
      <c r="I530" s="136"/>
      <c r="J530" s="136"/>
      <c r="K530" s="136"/>
      <c r="L530" s="136"/>
      <c r="M530" s="136"/>
      <c r="N530" s="136">
        <v>0</v>
      </c>
      <c r="O530" s="136">
        <v>0</v>
      </c>
      <c r="P530" s="136"/>
      <c r="Q530" s="136">
        <v>0</v>
      </c>
      <c r="R530" s="136">
        <v>0</v>
      </c>
      <c r="S530" s="136">
        <v>0</v>
      </c>
      <c r="T530" s="136">
        <v>0</v>
      </c>
      <c r="U530" s="136">
        <v>0</v>
      </c>
      <c r="V530" s="136">
        <v>0</v>
      </c>
      <c r="W530" s="136">
        <v>0</v>
      </c>
      <c r="X530" s="136">
        <v>0</v>
      </c>
      <c r="Y530" s="136">
        <v>0</v>
      </c>
      <c r="Z530" s="136">
        <v>0</v>
      </c>
    </row>
    <row r="531" spans="1:26" x14ac:dyDescent="0.25">
      <c r="A531" s="152" t="s">
        <v>75</v>
      </c>
      <c r="B531" s="153" t="s">
        <v>76</v>
      </c>
      <c r="C531" s="142"/>
      <c r="D531" s="142"/>
      <c r="E531" s="142"/>
      <c r="F531" s="132">
        <v>0</v>
      </c>
      <c r="G531" s="132"/>
      <c r="H531" s="132"/>
      <c r="I531" s="132"/>
      <c r="J531" s="132"/>
      <c r="K531" s="132"/>
      <c r="L531" s="132"/>
      <c r="M531" s="132"/>
      <c r="N531" s="132">
        <v>0</v>
      </c>
      <c r="O531" s="132">
        <v>0</v>
      </c>
      <c r="P531" s="132"/>
      <c r="Q531" s="132">
        <v>0</v>
      </c>
      <c r="R531" s="132">
        <v>0</v>
      </c>
      <c r="S531" s="132">
        <v>0</v>
      </c>
      <c r="T531" s="132">
        <v>0</v>
      </c>
      <c r="U531" s="132">
        <v>0</v>
      </c>
      <c r="V531" s="132">
        <v>0</v>
      </c>
      <c r="W531" s="132">
        <v>0</v>
      </c>
      <c r="X531" s="132">
        <v>0</v>
      </c>
      <c r="Y531" s="132">
        <v>0</v>
      </c>
      <c r="Z531" s="132">
        <v>0</v>
      </c>
    </row>
    <row r="532" spans="1:26" x14ac:dyDescent="0.25">
      <c r="A532" s="152"/>
      <c r="B532" s="153" t="s">
        <v>77</v>
      </c>
      <c r="C532" s="142"/>
      <c r="D532" s="142"/>
      <c r="E532" s="142"/>
      <c r="F532" s="136">
        <v>0</v>
      </c>
      <c r="G532" s="136"/>
      <c r="H532" s="136"/>
      <c r="I532" s="136"/>
      <c r="J532" s="136"/>
      <c r="K532" s="136"/>
      <c r="L532" s="136"/>
      <c r="M532" s="136"/>
      <c r="N532" s="136">
        <v>0</v>
      </c>
      <c r="O532" s="136">
        <v>0</v>
      </c>
      <c r="P532" s="136"/>
      <c r="Q532" s="136">
        <v>0</v>
      </c>
      <c r="R532" s="136">
        <v>0</v>
      </c>
      <c r="S532" s="136">
        <v>0</v>
      </c>
      <c r="T532" s="136">
        <v>0</v>
      </c>
      <c r="U532" s="136">
        <v>0</v>
      </c>
      <c r="V532" s="136">
        <v>0</v>
      </c>
      <c r="W532" s="136">
        <v>0</v>
      </c>
      <c r="X532" s="136">
        <v>0</v>
      </c>
      <c r="Y532" s="136">
        <v>0</v>
      </c>
      <c r="Z532" s="136">
        <v>0</v>
      </c>
    </row>
    <row r="533" spans="1:26" x14ac:dyDescent="0.25">
      <c r="A533" s="152"/>
      <c r="B533" s="142" t="s">
        <v>78</v>
      </c>
      <c r="C533" s="142"/>
      <c r="D533" s="142"/>
      <c r="E533" s="142"/>
      <c r="F533" s="136">
        <v>0</v>
      </c>
      <c r="G533" s="136"/>
      <c r="H533" s="136"/>
      <c r="I533" s="136"/>
      <c r="J533" s="136"/>
      <c r="K533" s="136"/>
      <c r="L533" s="136"/>
      <c r="M533" s="136"/>
      <c r="N533" s="136">
        <v>0</v>
      </c>
      <c r="O533" s="136">
        <v>0</v>
      </c>
      <c r="P533" s="136"/>
      <c r="Q533" s="136">
        <v>0</v>
      </c>
      <c r="R533" s="136">
        <v>0</v>
      </c>
      <c r="S533" s="136">
        <v>0</v>
      </c>
      <c r="T533" s="136">
        <v>0</v>
      </c>
      <c r="U533" s="136">
        <v>0</v>
      </c>
      <c r="V533" s="136">
        <v>0</v>
      </c>
      <c r="W533" s="136">
        <v>0</v>
      </c>
      <c r="X533" s="136">
        <v>0</v>
      </c>
      <c r="Y533" s="136">
        <v>0</v>
      </c>
      <c r="Z533" s="136">
        <v>0</v>
      </c>
    </row>
    <row r="534" spans="1:26" x14ac:dyDescent="0.25">
      <c r="A534" s="152"/>
      <c r="B534" s="142" t="s">
        <v>79</v>
      </c>
      <c r="C534" s="142"/>
      <c r="D534" s="142"/>
      <c r="E534" s="142"/>
      <c r="F534" s="136">
        <v>0</v>
      </c>
      <c r="G534" s="136"/>
      <c r="H534" s="136"/>
      <c r="I534" s="136"/>
      <c r="J534" s="136"/>
      <c r="K534" s="136"/>
      <c r="L534" s="136"/>
      <c r="M534" s="136"/>
      <c r="N534" s="136">
        <v>0</v>
      </c>
      <c r="O534" s="136">
        <v>0</v>
      </c>
      <c r="P534" s="136"/>
      <c r="Q534" s="136">
        <v>0</v>
      </c>
      <c r="R534" s="136">
        <v>0</v>
      </c>
      <c r="S534" s="136">
        <v>0</v>
      </c>
      <c r="T534" s="136">
        <v>0</v>
      </c>
      <c r="U534" s="136">
        <v>0</v>
      </c>
      <c r="V534" s="136">
        <v>0</v>
      </c>
      <c r="W534" s="136">
        <v>0</v>
      </c>
      <c r="X534" s="136">
        <v>0</v>
      </c>
      <c r="Y534" s="136">
        <v>0</v>
      </c>
      <c r="Z534" s="136">
        <v>0</v>
      </c>
    </row>
    <row r="535" spans="1:26" x14ac:dyDescent="0.25">
      <c r="A535" s="152"/>
      <c r="B535" s="142" t="s">
        <v>80</v>
      </c>
      <c r="C535" s="142"/>
      <c r="D535" s="142"/>
      <c r="E535" s="142"/>
      <c r="F535" s="136">
        <v>0</v>
      </c>
      <c r="G535" s="136"/>
      <c r="H535" s="136"/>
      <c r="I535" s="136"/>
      <c r="J535" s="136"/>
      <c r="K535" s="136"/>
      <c r="L535" s="136"/>
      <c r="M535" s="136"/>
      <c r="N535" s="136">
        <v>0</v>
      </c>
      <c r="O535" s="136">
        <v>0</v>
      </c>
      <c r="P535" s="136"/>
      <c r="Q535" s="136">
        <v>0</v>
      </c>
      <c r="R535" s="136">
        <v>0</v>
      </c>
      <c r="S535" s="136">
        <v>0</v>
      </c>
      <c r="T535" s="136">
        <v>0</v>
      </c>
      <c r="U535" s="136">
        <v>0</v>
      </c>
      <c r="V535" s="136">
        <v>0</v>
      </c>
      <c r="W535" s="136">
        <v>0</v>
      </c>
      <c r="X535" s="136">
        <v>0</v>
      </c>
      <c r="Y535" s="136">
        <v>0</v>
      </c>
      <c r="Z535" s="136">
        <v>0</v>
      </c>
    </row>
    <row r="536" spans="1:26" x14ac:dyDescent="0.25">
      <c r="A536" s="152" t="s">
        <v>81</v>
      </c>
      <c r="B536" s="153" t="s">
        <v>82</v>
      </c>
      <c r="C536" s="142"/>
      <c r="D536" s="142"/>
      <c r="E536" s="142"/>
      <c r="F536" s="132">
        <v>0</v>
      </c>
      <c r="G536" s="132"/>
      <c r="H536" s="132"/>
      <c r="I536" s="132"/>
      <c r="J536" s="132"/>
      <c r="K536" s="132"/>
      <c r="L536" s="132"/>
      <c r="M536" s="132"/>
      <c r="N536" s="132">
        <v>0</v>
      </c>
      <c r="O536" s="132">
        <v>0</v>
      </c>
      <c r="P536" s="132"/>
      <c r="Q536" s="132">
        <v>0</v>
      </c>
      <c r="R536" s="132">
        <v>0</v>
      </c>
      <c r="S536" s="132">
        <v>0</v>
      </c>
      <c r="T536" s="132">
        <v>0</v>
      </c>
      <c r="U536" s="132">
        <v>0</v>
      </c>
      <c r="V536" s="132">
        <v>0</v>
      </c>
      <c r="W536" s="132">
        <v>0</v>
      </c>
      <c r="X536" s="132">
        <v>0</v>
      </c>
      <c r="Y536" s="132">
        <v>0</v>
      </c>
      <c r="Z536" s="132">
        <v>0</v>
      </c>
    </row>
    <row r="537" spans="1:26" x14ac:dyDescent="0.25">
      <c r="A537" s="152"/>
      <c r="B537" s="142" t="s">
        <v>83</v>
      </c>
      <c r="C537" s="142"/>
      <c r="D537" s="142"/>
      <c r="E537" s="142"/>
      <c r="F537" s="136">
        <v>0</v>
      </c>
      <c r="G537" s="136"/>
      <c r="H537" s="136"/>
      <c r="I537" s="136"/>
      <c r="J537" s="136"/>
      <c r="K537" s="136"/>
      <c r="L537" s="136"/>
      <c r="M537" s="136"/>
      <c r="N537" s="136">
        <v>0</v>
      </c>
      <c r="O537" s="136">
        <v>0</v>
      </c>
      <c r="P537" s="136"/>
      <c r="Q537" s="136">
        <v>0</v>
      </c>
      <c r="R537" s="136">
        <v>0</v>
      </c>
      <c r="S537" s="136">
        <v>0</v>
      </c>
      <c r="T537" s="136">
        <v>0</v>
      </c>
      <c r="U537" s="136">
        <v>0</v>
      </c>
      <c r="V537" s="136">
        <v>0</v>
      </c>
      <c r="W537" s="136">
        <v>0</v>
      </c>
      <c r="X537" s="136">
        <v>0</v>
      </c>
      <c r="Y537" s="136">
        <v>0</v>
      </c>
      <c r="Z537" s="136">
        <v>0</v>
      </c>
    </row>
    <row r="538" spans="1:26" x14ac:dyDescent="0.25">
      <c r="A538" s="152"/>
      <c r="B538" s="142" t="s">
        <v>84</v>
      </c>
      <c r="C538" s="142"/>
      <c r="D538" s="142"/>
      <c r="E538" s="142"/>
      <c r="F538" s="136">
        <v>0</v>
      </c>
      <c r="G538" s="136"/>
      <c r="H538" s="136"/>
      <c r="I538" s="136"/>
      <c r="J538" s="136"/>
      <c r="K538" s="136"/>
      <c r="L538" s="136"/>
      <c r="M538" s="136"/>
      <c r="N538" s="136">
        <v>0</v>
      </c>
      <c r="O538" s="136">
        <v>0</v>
      </c>
      <c r="P538" s="136"/>
      <c r="Q538" s="136">
        <v>0</v>
      </c>
      <c r="R538" s="136">
        <v>0</v>
      </c>
      <c r="S538" s="136">
        <v>0</v>
      </c>
      <c r="T538" s="136">
        <v>0</v>
      </c>
      <c r="U538" s="136">
        <v>0</v>
      </c>
      <c r="V538" s="136">
        <v>0</v>
      </c>
      <c r="W538" s="136">
        <v>0</v>
      </c>
      <c r="X538" s="136">
        <v>0</v>
      </c>
      <c r="Y538" s="136">
        <v>0</v>
      </c>
      <c r="Z538" s="136">
        <v>0</v>
      </c>
    </row>
    <row r="539" spans="1:26" x14ac:dyDescent="0.25">
      <c r="A539" s="152"/>
      <c r="B539" s="142" t="s">
        <v>85</v>
      </c>
      <c r="C539" s="142"/>
      <c r="D539" s="142"/>
      <c r="E539" s="142"/>
      <c r="F539" s="136">
        <v>0</v>
      </c>
      <c r="G539" s="136"/>
      <c r="H539" s="136"/>
      <c r="I539" s="136"/>
      <c r="J539" s="136"/>
      <c r="K539" s="136"/>
      <c r="L539" s="136"/>
      <c r="M539" s="136"/>
      <c r="N539" s="136">
        <v>0</v>
      </c>
      <c r="O539" s="136">
        <v>0</v>
      </c>
      <c r="P539" s="136"/>
      <c r="Q539" s="136">
        <v>0</v>
      </c>
      <c r="R539" s="136">
        <v>0</v>
      </c>
      <c r="S539" s="136">
        <v>0</v>
      </c>
      <c r="T539" s="136">
        <v>0</v>
      </c>
      <c r="U539" s="136">
        <v>0</v>
      </c>
      <c r="V539" s="136">
        <v>0</v>
      </c>
      <c r="W539" s="136">
        <v>0</v>
      </c>
      <c r="X539" s="136">
        <v>0</v>
      </c>
      <c r="Y539" s="136">
        <v>0</v>
      </c>
      <c r="Z539" s="136">
        <v>0</v>
      </c>
    </row>
    <row r="540" spans="1:26" x14ac:dyDescent="0.25">
      <c r="A540" s="152"/>
      <c r="B540" s="142" t="s">
        <v>86</v>
      </c>
      <c r="C540" s="142"/>
      <c r="D540" s="142"/>
      <c r="E540" s="142"/>
      <c r="F540" s="136">
        <v>0</v>
      </c>
      <c r="G540" s="136"/>
      <c r="H540" s="136"/>
      <c r="I540" s="136"/>
      <c r="J540" s="136"/>
      <c r="K540" s="136"/>
      <c r="L540" s="136"/>
      <c r="M540" s="136"/>
      <c r="N540" s="136">
        <v>0</v>
      </c>
      <c r="O540" s="136">
        <v>0</v>
      </c>
      <c r="P540" s="136"/>
      <c r="Q540" s="136">
        <v>0</v>
      </c>
      <c r="R540" s="136">
        <v>0</v>
      </c>
      <c r="S540" s="136">
        <v>0</v>
      </c>
      <c r="T540" s="136">
        <v>0</v>
      </c>
      <c r="U540" s="136">
        <v>0</v>
      </c>
      <c r="V540" s="136">
        <v>0</v>
      </c>
      <c r="W540" s="136">
        <v>0</v>
      </c>
      <c r="X540" s="136">
        <v>0</v>
      </c>
      <c r="Y540" s="136">
        <v>0</v>
      </c>
      <c r="Z540" s="136">
        <v>0</v>
      </c>
    </row>
    <row r="541" spans="1:26" x14ac:dyDescent="0.25">
      <c r="A541" s="133"/>
      <c r="B541" s="142" t="s">
        <v>87</v>
      </c>
      <c r="C541" s="142"/>
      <c r="D541" s="142"/>
      <c r="E541" s="142"/>
      <c r="F541" s="136">
        <v>0</v>
      </c>
      <c r="G541" s="136"/>
      <c r="H541" s="136"/>
      <c r="I541" s="136"/>
      <c r="J541" s="136"/>
      <c r="K541" s="136"/>
      <c r="L541" s="136"/>
      <c r="M541" s="136"/>
      <c r="N541" s="136">
        <v>0</v>
      </c>
      <c r="O541" s="136">
        <v>0</v>
      </c>
      <c r="P541" s="136"/>
      <c r="Q541" s="136">
        <v>0</v>
      </c>
      <c r="R541" s="136">
        <v>0</v>
      </c>
      <c r="S541" s="136">
        <v>0</v>
      </c>
      <c r="T541" s="136">
        <v>0</v>
      </c>
      <c r="U541" s="136">
        <v>0</v>
      </c>
      <c r="V541" s="136">
        <v>0</v>
      </c>
      <c r="W541" s="136">
        <v>0</v>
      </c>
      <c r="X541" s="136">
        <v>0</v>
      </c>
      <c r="Y541" s="136">
        <v>0</v>
      </c>
      <c r="Z541" s="136">
        <v>0</v>
      </c>
    </row>
    <row r="542" spans="1:26" x14ac:dyDescent="0.25">
      <c r="A542" s="133"/>
      <c r="B542" s="153" t="s">
        <v>88</v>
      </c>
      <c r="C542" s="142"/>
      <c r="D542" s="142"/>
      <c r="E542" s="142"/>
      <c r="F542" s="154">
        <f>+F475+F457+F463</f>
        <v>1436184.49</v>
      </c>
      <c r="G542" s="154"/>
      <c r="H542" s="154"/>
      <c r="I542" s="154"/>
      <c r="J542" s="154"/>
      <c r="K542" s="154"/>
      <c r="L542" s="154"/>
      <c r="M542" s="154"/>
      <c r="N542" s="154">
        <f>+N475+N457+N463</f>
        <v>30037220.419999998</v>
      </c>
      <c r="O542" s="154">
        <f>+O475+O463+O457</f>
        <v>18518446.710000001</v>
      </c>
      <c r="P542" s="154"/>
      <c r="Q542" s="154">
        <f>+Q475+Q463+Q457</f>
        <v>16556646.970000001</v>
      </c>
      <c r="R542" s="154">
        <f>+R475+R463+R457</f>
        <v>18498856.440000001</v>
      </c>
      <c r="S542" s="154">
        <f>+S525+S475+S463+S457</f>
        <v>19426319.559999999</v>
      </c>
      <c r="T542" s="154">
        <f>+T525+T475+T463+T457</f>
        <v>20835322.759999998</v>
      </c>
      <c r="U542" s="154">
        <f>+U487+U475+U463+U457</f>
        <v>16180790.719999999</v>
      </c>
      <c r="V542" s="154">
        <f>+V487+V475+V463+V457</f>
        <v>13098517.689999999</v>
      </c>
      <c r="W542" s="154">
        <f>+W487+W475+W463+W457</f>
        <v>12838631.76</v>
      </c>
      <c r="X542" s="154">
        <f>+X487+X475+X463+X457</f>
        <v>15911809.390000001</v>
      </c>
      <c r="Y542" s="154">
        <f>+Y487+Y475+Y463+Y457+Y513+Y525</f>
        <v>45711399.130000003</v>
      </c>
      <c r="Z542" s="154">
        <f>+Z475+Z463+Z457+Z525</f>
        <v>222802216.81000003</v>
      </c>
    </row>
    <row r="543" spans="1:26" x14ac:dyDescent="0.25">
      <c r="A543" s="133"/>
      <c r="B543" s="153"/>
      <c r="C543" s="142"/>
      <c r="D543" s="142"/>
      <c r="E543" s="142"/>
      <c r="F543" s="136"/>
      <c r="G543" s="136"/>
      <c r="H543" s="136"/>
      <c r="I543" s="136"/>
      <c r="J543" s="136"/>
      <c r="K543" s="136"/>
      <c r="L543" s="136"/>
      <c r="M543" s="136"/>
      <c r="N543" s="136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136"/>
    </row>
    <row r="544" spans="1:26" x14ac:dyDescent="0.25">
      <c r="A544" s="152" t="s">
        <v>89</v>
      </c>
      <c r="B544" s="153" t="s">
        <v>90</v>
      </c>
      <c r="C544" s="142"/>
      <c r="D544" s="142"/>
      <c r="E544" s="142"/>
      <c r="F544" s="136"/>
      <c r="G544" s="136"/>
      <c r="H544" s="136"/>
      <c r="I544" s="136"/>
      <c r="J544" s="136"/>
      <c r="K544" s="136"/>
      <c r="L544" s="136"/>
      <c r="M544" s="136"/>
      <c r="N544" s="136"/>
      <c r="O544" s="136"/>
      <c r="P544" s="136"/>
      <c r="Q544" s="136"/>
      <c r="R544" s="136"/>
      <c r="S544" s="136"/>
      <c r="T544" s="136"/>
      <c r="U544" s="136"/>
      <c r="V544" s="136"/>
      <c r="W544" s="136"/>
      <c r="X544" s="136"/>
      <c r="Y544" s="136"/>
      <c r="Z544" s="136"/>
    </row>
    <row r="545" spans="1:26" x14ac:dyDescent="0.25">
      <c r="A545" s="152" t="s">
        <v>91</v>
      </c>
      <c r="B545" s="153" t="s">
        <v>92</v>
      </c>
      <c r="C545" s="142"/>
      <c r="D545" s="142"/>
      <c r="E545" s="142"/>
      <c r="F545" s="132">
        <v>0</v>
      </c>
      <c r="G545" s="132"/>
      <c r="H545" s="132"/>
      <c r="I545" s="132"/>
      <c r="J545" s="132"/>
      <c r="K545" s="132"/>
      <c r="L545" s="132"/>
      <c r="M545" s="132"/>
      <c r="N545" s="132">
        <v>0</v>
      </c>
      <c r="O545" s="132">
        <v>0</v>
      </c>
      <c r="P545" s="132"/>
      <c r="Q545" s="132">
        <v>0</v>
      </c>
      <c r="R545" s="132">
        <v>0</v>
      </c>
      <c r="S545" s="132">
        <v>0</v>
      </c>
      <c r="T545" s="132">
        <v>0</v>
      </c>
      <c r="U545" s="132">
        <v>0</v>
      </c>
      <c r="V545" s="132">
        <v>0</v>
      </c>
      <c r="W545" s="132">
        <v>0</v>
      </c>
      <c r="X545" s="132">
        <v>0</v>
      </c>
      <c r="Y545" s="132">
        <v>0</v>
      </c>
      <c r="Z545" s="132">
        <v>0</v>
      </c>
    </row>
    <row r="546" spans="1:26" x14ac:dyDescent="0.25">
      <c r="A546" s="133"/>
      <c r="B546" s="142" t="s">
        <v>93</v>
      </c>
      <c r="C546" s="142"/>
      <c r="D546" s="142" t="s">
        <v>94</v>
      </c>
      <c r="E546" s="142"/>
      <c r="F546" s="136">
        <v>0</v>
      </c>
      <c r="G546" s="136"/>
      <c r="H546" s="136"/>
      <c r="I546" s="136"/>
      <c r="J546" s="136"/>
      <c r="K546" s="136"/>
      <c r="L546" s="136"/>
      <c r="M546" s="136"/>
      <c r="N546" s="136">
        <v>0</v>
      </c>
      <c r="O546" s="136">
        <v>0</v>
      </c>
      <c r="P546" s="136"/>
      <c r="Q546" s="136">
        <v>0</v>
      </c>
      <c r="R546" s="136">
        <v>0</v>
      </c>
      <c r="S546" s="136">
        <v>0</v>
      </c>
      <c r="T546" s="136">
        <v>0</v>
      </c>
      <c r="U546" s="136">
        <v>0</v>
      </c>
      <c r="V546" s="136">
        <v>0</v>
      </c>
      <c r="W546" s="136">
        <v>0</v>
      </c>
      <c r="X546" s="136">
        <v>0</v>
      </c>
      <c r="Y546" s="136">
        <v>0</v>
      </c>
      <c r="Z546" s="136">
        <v>0</v>
      </c>
    </row>
    <row r="547" spans="1:26" x14ac:dyDescent="0.25">
      <c r="A547" s="133"/>
      <c r="B547" s="142" t="s">
        <v>95</v>
      </c>
      <c r="C547" s="142"/>
      <c r="D547" s="142"/>
      <c r="E547" s="142"/>
      <c r="F547" s="136">
        <v>0</v>
      </c>
      <c r="G547" s="136"/>
      <c r="H547" s="136"/>
      <c r="I547" s="136"/>
      <c r="J547" s="136"/>
      <c r="K547" s="136"/>
      <c r="L547" s="136"/>
      <c r="M547" s="136"/>
      <c r="N547" s="136">
        <v>0</v>
      </c>
      <c r="O547" s="136">
        <v>0</v>
      </c>
      <c r="P547" s="136"/>
      <c r="Q547" s="136">
        <v>0</v>
      </c>
      <c r="R547" s="136">
        <v>0</v>
      </c>
      <c r="S547" s="136">
        <v>0</v>
      </c>
      <c r="T547" s="136">
        <v>0</v>
      </c>
      <c r="U547" s="136">
        <v>0</v>
      </c>
      <c r="V547" s="136">
        <v>0</v>
      </c>
      <c r="W547" s="136">
        <v>0</v>
      </c>
      <c r="X547" s="136">
        <v>0</v>
      </c>
      <c r="Y547" s="136">
        <v>0</v>
      </c>
      <c r="Z547" s="136">
        <v>0</v>
      </c>
    </row>
    <row r="548" spans="1:26" x14ac:dyDescent="0.25">
      <c r="A548" s="152" t="s">
        <v>96</v>
      </c>
      <c r="B548" s="155" t="s">
        <v>97</v>
      </c>
      <c r="C548" s="142"/>
      <c r="D548" s="142"/>
      <c r="E548" s="142"/>
      <c r="F548" s="132">
        <v>0</v>
      </c>
      <c r="G548" s="132"/>
      <c r="H548" s="132"/>
      <c r="I548" s="132"/>
      <c r="J548" s="132"/>
      <c r="K548" s="132"/>
      <c r="L548" s="132"/>
      <c r="M548" s="132"/>
      <c r="N548" s="132">
        <v>0</v>
      </c>
      <c r="O548" s="132">
        <v>0</v>
      </c>
      <c r="P548" s="132"/>
      <c r="Q548" s="132">
        <v>0</v>
      </c>
      <c r="R548" s="132">
        <v>0</v>
      </c>
      <c r="S548" s="132">
        <v>0</v>
      </c>
      <c r="T548" s="132">
        <v>0</v>
      </c>
      <c r="U548" s="132">
        <v>0</v>
      </c>
      <c r="V548" s="132">
        <v>0</v>
      </c>
      <c r="W548" s="132">
        <v>0</v>
      </c>
      <c r="X548" s="132">
        <v>0</v>
      </c>
      <c r="Y548" s="132">
        <v>0</v>
      </c>
      <c r="Z548" s="132">
        <v>0</v>
      </c>
    </row>
    <row r="549" spans="1:26" x14ac:dyDescent="0.25">
      <c r="A549" s="133"/>
      <c r="B549" s="142" t="s">
        <v>98</v>
      </c>
      <c r="C549" s="142"/>
      <c r="D549" s="142"/>
      <c r="E549" s="142"/>
      <c r="F549" s="136">
        <v>0</v>
      </c>
      <c r="G549" s="136"/>
      <c r="H549" s="136"/>
      <c r="I549" s="136"/>
      <c r="J549" s="136"/>
      <c r="K549" s="136"/>
      <c r="L549" s="136"/>
      <c r="M549" s="136"/>
      <c r="N549" s="136">
        <v>0</v>
      </c>
      <c r="O549" s="136">
        <v>0</v>
      </c>
      <c r="P549" s="136"/>
      <c r="Q549" s="136">
        <v>0</v>
      </c>
      <c r="R549" s="136">
        <v>0</v>
      </c>
      <c r="S549" s="136">
        <v>0</v>
      </c>
      <c r="T549" s="136">
        <v>0</v>
      </c>
      <c r="U549" s="136">
        <v>0</v>
      </c>
      <c r="V549" s="136">
        <v>0</v>
      </c>
      <c r="W549" s="136">
        <v>0</v>
      </c>
      <c r="X549" s="136">
        <v>0</v>
      </c>
      <c r="Y549" s="136">
        <v>0</v>
      </c>
      <c r="Z549" s="136">
        <v>0</v>
      </c>
    </row>
    <row r="550" spans="1:26" x14ac:dyDescent="0.25">
      <c r="A550" s="133"/>
      <c r="B550" s="142" t="s">
        <v>99</v>
      </c>
      <c r="C550" s="142"/>
      <c r="D550" s="142"/>
      <c r="E550" s="142"/>
      <c r="F550" s="136">
        <v>0</v>
      </c>
      <c r="G550" s="136"/>
      <c r="H550" s="136"/>
      <c r="I550" s="136"/>
      <c r="J550" s="136"/>
      <c r="K550" s="136"/>
      <c r="L550" s="136"/>
      <c r="M550" s="136"/>
      <c r="N550" s="136">
        <v>0</v>
      </c>
      <c r="O550" s="136">
        <v>0</v>
      </c>
      <c r="P550" s="136"/>
      <c r="Q550" s="136">
        <v>0</v>
      </c>
      <c r="R550" s="136">
        <v>0</v>
      </c>
      <c r="S550" s="136">
        <v>0</v>
      </c>
      <c r="T550" s="136">
        <v>0</v>
      </c>
      <c r="U550" s="136">
        <v>0</v>
      </c>
      <c r="V550" s="136">
        <v>0</v>
      </c>
      <c r="W550" s="136">
        <v>0</v>
      </c>
      <c r="X550" s="136">
        <v>0</v>
      </c>
      <c r="Y550" s="136">
        <v>0</v>
      </c>
      <c r="Z550" s="136">
        <v>0</v>
      </c>
    </row>
    <row r="551" spans="1:26" x14ac:dyDescent="0.25">
      <c r="A551" s="152" t="s">
        <v>100</v>
      </c>
      <c r="B551" s="153" t="s">
        <v>101</v>
      </c>
      <c r="C551" s="142"/>
      <c r="D551" s="142"/>
      <c r="E551" s="142"/>
      <c r="F551" s="132">
        <v>0</v>
      </c>
      <c r="G551" s="132"/>
      <c r="H551" s="132"/>
      <c r="I551" s="132"/>
      <c r="J551" s="132"/>
      <c r="K551" s="132"/>
      <c r="L551" s="132"/>
      <c r="M551" s="132"/>
      <c r="N551" s="132">
        <v>0</v>
      </c>
      <c r="O551" s="132">
        <v>0</v>
      </c>
      <c r="P551" s="132"/>
      <c r="Q551" s="132">
        <v>0</v>
      </c>
      <c r="R551" s="132">
        <v>0</v>
      </c>
      <c r="S551" s="132">
        <v>0</v>
      </c>
      <c r="T551" s="132">
        <v>0</v>
      </c>
      <c r="U551" s="132">
        <v>0</v>
      </c>
      <c r="V551" s="132">
        <v>0</v>
      </c>
      <c r="W551" s="132">
        <v>0</v>
      </c>
      <c r="X551" s="132">
        <v>0</v>
      </c>
      <c r="Y551" s="132">
        <v>0</v>
      </c>
      <c r="Z551" s="132">
        <v>0</v>
      </c>
    </row>
    <row r="552" spans="1:26" x14ac:dyDescent="0.25">
      <c r="A552" s="133"/>
      <c r="B552" s="156" t="s">
        <v>102</v>
      </c>
      <c r="C552" s="142"/>
      <c r="D552" s="142"/>
      <c r="E552" s="142"/>
      <c r="F552" s="136">
        <v>0</v>
      </c>
      <c r="G552" s="136"/>
      <c r="H552" s="136"/>
      <c r="I552" s="136"/>
      <c r="J552" s="136"/>
      <c r="K552" s="136"/>
      <c r="L552" s="136"/>
      <c r="M552" s="136"/>
      <c r="N552" s="136">
        <v>0</v>
      </c>
      <c r="O552" s="136">
        <v>0</v>
      </c>
      <c r="P552" s="136"/>
      <c r="Q552" s="136">
        <v>0</v>
      </c>
      <c r="R552" s="136">
        <v>0</v>
      </c>
      <c r="S552" s="136">
        <v>0</v>
      </c>
      <c r="T552" s="136">
        <v>0</v>
      </c>
      <c r="U552" s="136">
        <v>0</v>
      </c>
      <c r="V552" s="136">
        <v>0</v>
      </c>
      <c r="W552" s="136">
        <v>0</v>
      </c>
      <c r="X552" s="136">
        <v>0</v>
      </c>
      <c r="Y552" s="136">
        <v>0</v>
      </c>
      <c r="Z552" s="136">
        <v>0</v>
      </c>
    </row>
    <row r="553" spans="1:26" x14ac:dyDescent="0.25">
      <c r="A553" s="133"/>
      <c r="B553" s="156" t="s">
        <v>103</v>
      </c>
      <c r="C553" s="142"/>
      <c r="D553" s="142"/>
      <c r="E553" s="142"/>
      <c r="F553" s="157">
        <v>0</v>
      </c>
      <c r="G553" s="157"/>
      <c r="H553" s="157"/>
      <c r="I553" s="157"/>
      <c r="J553" s="157"/>
      <c r="K553" s="157"/>
      <c r="L553" s="157"/>
      <c r="M553" s="157"/>
      <c r="N553" s="157">
        <v>0</v>
      </c>
      <c r="O553" s="157">
        <v>0</v>
      </c>
      <c r="P553" s="157"/>
      <c r="Q553" s="157">
        <v>0</v>
      </c>
      <c r="R553" s="157">
        <v>0</v>
      </c>
      <c r="S553" s="157">
        <v>0</v>
      </c>
      <c r="T553" s="157">
        <v>0</v>
      </c>
      <c r="U553" s="157">
        <v>0</v>
      </c>
      <c r="V553" s="136">
        <v>0</v>
      </c>
      <c r="W553" s="136">
        <v>0</v>
      </c>
      <c r="X553" s="136">
        <v>0</v>
      </c>
      <c r="Y553" s="136">
        <v>0</v>
      </c>
      <c r="Z553" s="157">
        <v>0</v>
      </c>
    </row>
    <row r="554" spans="1:26" x14ac:dyDescent="0.25">
      <c r="A554" s="133"/>
      <c r="B554" s="153" t="s">
        <v>104</v>
      </c>
      <c r="C554" s="142"/>
      <c r="D554" s="142"/>
      <c r="E554" s="142"/>
      <c r="F554" s="132">
        <f>+F550+F549+F548+F547+F545+F544</f>
        <v>0</v>
      </c>
      <c r="G554" s="132"/>
      <c r="H554" s="132"/>
      <c r="I554" s="132"/>
      <c r="J554" s="132"/>
      <c r="K554" s="132"/>
      <c r="L554" s="132"/>
      <c r="M554" s="132"/>
      <c r="N554" s="132">
        <f>+N550+N549+N548+N547+N545+N544</f>
        <v>0</v>
      </c>
      <c r="O554" s="132">
        <f>+O550+O549+O548+O547+O545+O544</f>
        <v>0</v>
      </c>
      <c r="P554" s="132"/>
      <c r="Q554" s="132">
        <f>+Q550+Q549+Q548+Q547+Q545+Q544</f>
        <v>0</v>
      </c>
      <c r="R554" s="132">
        <f t="shared" ref="R554:Z554" si="24">+R550+R549+R548+R547+R545+R544</f>
        <v>0</v>
      </c>
      <c r="S554" s="132">
        <f t="shared" si="24"/>
        <v>0</v>
      </c>
      <c r="T554" s="132">
        <f t="shared" si="24"/>
        <v>0</v>
      </c>
      <c r="U554" s="132">
        <f t="shared" si="24"/>
        <v>0</v>
      </c>
      <c r="V554" s="132">
        <f t="shared" si="24"/>
        <v>0</v>
      </c>
      <c r="W554" s="132">
        <f t="shared" si="24"/>
        <v>0</v>
      </c>
      <c r="X554" s="132">
        <f t="shared" si="24"/>
        <v>0</v>
      </c>
      <c r="Y554" s="132">
        <v>0</v>
      </c>
      <c r="Z554" s="132">
        <f t="shared" si="24"/>
        <v>0</v>
      </c>
    </row>
    <row r="555" spans="1:26" x14ac:dyDescent="0.25">
      <c r="A555" s="133"/>
      <c r="B555" s="153"/>
      <c r="C555" s="142"/>
      <c r="D555" s="142"/>
      <c r="E555" s="142"/>
      <c r="F555" s="136"/>
      <c r="G555" s="136"/>
      <c r="H555" s="136"/>
      <c r="I555" s="136"/>
      <c r="J555" s="136"/>
      <c r="K555" s="136"/>
      <c r="L555" s="136"/>
      <c r="M555" s="136"/>
      <c r="N555" s="136"/>
      <c r="O555" s="136"/>
      <c r="P555" s="136"/>
      <c r="Q555" s="136"/>
      <c r="R555" s="136"/>
      <c r="S555" s="136"/>
      <c r="T555" s="136"/>
      <c r="U555" s="136"/>
      <c r="V555" s="136"/>
      <c r="W555" s="136"/>
      <c r="X555" s="136"/>
      <c r="Y555" s="136"/>
      <c r="Z555" s="136"/>
    </row>
    <row r="556" spans="1:26" ht="15.75" thickBot="1" x14ac:dyDescent="0.3">
      <c r="A556" s="142"/>
      <c r="B556" s="153" t="s">
        <v>105</v>
      </c>
      <c r="C556" s="142"/>
      <c r="D556" s="142"/>
      <c r="E556" s="142"/>
      <c r="F556" s="158">
        <f>+F554+F542</f>
        <v>1436184.49</v>
      </c>
      <c r="G556" s="158"/>
      <c r="H556" s="158"/>
      <c r="I556" s="158"/>
      <c r="J556" s="158"/>
      <c r="K556" s="158"/>
      <c r="L556" s="158"/>
      <c r="M556" s="158"/>
      <c r="N556" s="158">
        <f>+N545+N542</f>
        <v>30037220.419999998</v>
      </c>
      <c r="O556" s="158">
        <f ca="1">SUM(O471:O556)</f>
        <v>18518446.710000001</v>
      </c>
      <c r="P556" s="158"/>
      <c r="Q556" s="158">
        <f t="shared" ref="Q556:X556" si="25">+Q542</f>
        <v>16556646.970000001</v>
      </c>
      <c r="R556" s="158">
        <f t="shared" si="25"/>
        <v>18498856.440000001</v>
      </c>
      <c r="S556" s="158">
        <f t="shared" si="25"/>
        <v>19426319.559999999</v>
      </c>
      <c r="T556" s="158">
        <f t="shared" si="25"/>
        <v>20835322.759999998</v>
      </c>
      <c r="U556" s="158">
        <f t="shared" si="25"/>
        <v>16180790.719999999</v>
      </c>
      <c r="V556" s="158">
        <f t="shared" si="25"/>
        <v>13098517.689999999</v>
      </c>
      <c r="W556" s="158">
        <f t="shared" si="25"/>
        <v>12838631.76</v>
      </c>
      <c r="X556" s="158">
        <f t="shared" si="25"/>
        <v>15911809.390000001</v>
      </c>
      <c r="Y556" s="158">
        <f>+Y542</f>
        <v>45711399.130000003</v>
      </c>
      <c r="Z556" s="158">
        <f>+Z542</f>
        <v>222802216.81000003</v>
      </c>
    </row>
    <row r="557" spans="1:26" ht="15.75" thickTop="1" x14ac:dyDescent="0.25">
      <c r="A557" s="142"/>
      <c r="B557" s="153"/>
      <c r="C557" s="142"/>
      <c r="D557" s="142"/>
      <c r="E557" s="142"/>
      <c r="F557" s="132"/>
      <c r="G557" s="132"/>
      <c r="H557" s="132"/>
      <c r="I557" s="132"/>
      <c r="J557" s="132"/>
      <c r="K557" s="132"/>
      <c r="L557" s="132"/>
      <c r="M557" s="132"/>
      <c r="N557" s="132"/>
      <c r="O557" s="132"/>
      <c r="P557" s="132"/>
      <c r="Q557" s="132"/>
      <c r="R557" s="132"/>
      <c r="S557" s="132"/>
      <c r="T557" s="132"/>
      <c r="U557" s="132"/>
      <c r="V557" s="132"/>
      <c r="W557" s="132"/>
      <c r="X557" s="132"/>
      <c r="Y557" s="132"/>
      <c r="Z557" s="132"/>
    </row>
    <row r="558" spans="1:26" x14ac:dyDescent="0.25">
      <c r="A558" s="142"/>
      <c r="B558" s="153"/>
      <c r="C558" s="142"/>
      <c r="D558" s="142"/>
      <c r="E558" s="142"/>
      <c r="F558" s="132"/>
      <c r="G558" s="132"/>
      <c r="H558" s="132"/>
      <c r="I558" s="132"/>
      <c r="J558" s="132"/>
      <c r="K558" s="132"/>
      <c r="L558" s="132"/>
      <c r="M558" s="132"/>
      <c r="N558" s="132"/>
      <c r="O558" s="132"/>
      <c r="P558" s="132"/>
      <c r="Q558" s="132"/>
      <c r="R558" s="132"/>
      <c r="S558" s="132"/>
      <c r="T558" s="132"/>
      <c r="U558" s="132"/>
      <c r="V558" s="132"/>
      <c r="W558" s="132"/>
      <c r="X558" s="132"/>
      <c r="Y558" s="132"/>
      <c r="Z558" s="132"/>
    </row>
    <row r="559" spans="1:26" x14ac:dyDescent="0.25">
      <c r="A559" s="142"/>
      <c r="B559" s="153"/>
      <c r="C559" s="142"/>
      <c r="D559" s="142"/>
      <c r="E559" s="142"/>
      <c r="F559" s="132"/>
      <c r="G559" s="132"/>
      <c r="H559" s="132"/>
      <c r="I559" s="132"/>
      <c r="J559" s="132"/>
      <c r="K559" s="132"/>
      <c r="L559" s="132"/>
      <c r="M559" s="132"/>
      <c r="N559" s="132"/>
      <c r="O559" s="132"/>
      <c r="P559" s="132"/>
      <c r="Q559" s="132"/>
      <c r="R559" s="132"/>
      <c r="S559" s="132"/>
      <c r="T559" s="132"/>
      <c r="U559" s="132"/>
      <c r="V559" s="132"/>
      <c r="W559" s="132"/>
      <c r="X559" s="132"/>
      <c r="Y559" s="132"/>
      <c r="Z559" s="132"/>
    </row>
    <row r="560" spans="1:26" x14ac:dyDescent="0.25">
      <c r="A560" s="142"/>
      <c r="B560" s="153"/>
      <c r="C560" s="142"/>
      <c r="D560" s="142"/>
      <c r="E560" s="142"/>
      <c r="F560" s="132"/>
      <c r="G560" s="132"/>
      <c r="H560" s="132"/>
      <c r="I560" s="132"/>
      <c r="J560" s="132"/>
      <c r="K560" s="132"/>
      <c r="L560" s="132"/>
      <c r="M560" s="132"/>
      <c r="N560" s="132"/>
      <c r="O560" s="132"/>
      <c r="P560" s="132"/>
      <c r="Q560" s="132"/>
      <c r="R560" s="132"/>
      <c r="S560" s="132"/>
      <c r="T560" s="132"/>
      <c r="U560" s="132"/>
      <c r="V560" s="132"/>
      <c r="W560" s="132"/>
      <c r="X560" s="132"/>
      <c r="Y560" s="132"/>
      <c r="Z560" s="132"/>
    </row>
    <row r="561" spans="1:26" x14ac:dyDescent="0.25">
      <c r="A561" s="142"/>
      <c r="B561" s="153"/>
      <c r="C561" s="142"/>
      <c r="D561" s="142"/>
      <c r="E561" s="142"/>
      <c r="F561" s="132"/>
      <c r="G561" s="132"/>
      <c r="H561" s="132"/>
      <c r="I561" s="132"/>
      <c r="J561" s="132"/>
      <c r="K561" s="132"/>
      <c r="L561" s="132"/>
      <c r="M561" s="132"/>
      <c r="N561" s="132"/>
      <c r="O561" s="132"/>
      <c r="P561" s="132"/>
      <c r="Q561" s="132"/>
      <c r="R561" s="132"/>
      <c r="S561" s="132"/>
      <c r="T561" s="132"/>
      <c r="U561" s="132"/>
      <c r="V561" s="132"/>
      <c r="W561" s="132"/>
      <c r="X561" s="132"/>
      <c r="Y561" s="132"/>
      <c r="Z561" s="132"/>
    </row>
    <row r="562" spans="1:26" x14ac:dyDescent="0.25">
      <c r="A562" s="142"/>
      <c r="B562" s="153"/>
      <c r="C562" s="142"/>
      <c r="D562" s="142"/>
      <c r="E562" s="142"/>
      <c r="F562" s="132"/>
      <c r="G562" s="132"/>
      <c r="H562" s="132"/>
      <c r="I562" s="132"/>
      <c r="J562" s="132"/>
      <c r="K562" s="132"/>
      <c r="L562" s="132"/>
      <c r="M562" s="132"/>
      <c r="N562" s="132"/>
      <c r="O562" s="132"/>
      <c r="P562" s="132"/>
      <c r="Q562" s="132"/>
      <c r="R562" s="132"/>
      <c r="S562" s="132"/>
      <c r="T562" s="132"/>
      <c r="U562" s="132"/>
      <c r="V562" s="132"/>
      <c r="W562" s="132"/>
      <c r="X562" s="132"/>
      <c r="Y562" s="132"/>
      <c r="Z562" s="132"/>
    </row>
    <row r="563" spans="1:26" x14ac:dyDescent="0.25">
      <c r="A563" s="142"/>
      <c r="B563" s="153"/>
      <c r="C563" s="142"/>
      <c r="D563" s="142"/>
      <c r="E563" s="142"/>
      <c r="F563" s="132"/>
      <c r="G563" s="132"/>
      <c r="H563" s="132"/>
      <c r="I563" s="132"/>
      <c r="J563" s="132"/>
      <c r="K563" s="132"/>
      <c r="L563" s="132"/>
      <c r="M563" s="132"/>
      <c r="N563" s="132"/>
      <c r="O563" s="132"/>
      <c r="P563" s="132"/>
      <c r="Q563" s="132"/>
      <c r="R563" s="132"/>
      <c r="S563" s="132"/>
      <c r="T563" s="132"/>
      <c r="U563" s="132"/>
      <c r="V563" s="132"/>
      <c r="W563" s="132"/>
      <c r="X563" s="132"/>
      <c r="Y563" s="132"/>
      <c r="Z563" s="132"/>
    </row>
    <row r="564" spans="1:26" x14ac:dyDescent="0.25">
      <c r="A564" s="92"/>
      <c r="B564" s="103"/>
      <c r="C564" s="92"/>
      <c r="D564" s="92"/>
      <c r="E564" s="92"/>
      <c r="F564" s="82"/>
      <c r="G564" s="82"/>
      <c r="H564" s="82"/>
      <c r="I564" s="82"/>
      <c r="J564" s="82"/>
      <c r="K564" s="82"/>
      <c r="L564" s="82"/>
      <c r="M564" s="82"/>
      <c r="N564" s="82"/>
      <c r="O564" s="82"/>
      <c r="P564" s="82"/>
      <c r="Q564" s="82"/>
      <c r="R564" s="82"/>
      <c r="S564" s="82"/>
      <c r="T564" s="82"/>
      <c r="U564" s="82"/>
      <c r="V564" s="82"/>
      <c r="W564" s="82"/>
      <c r="X564" s="82"/>
      <c r="Y564" s="82"/>
      <c r="Z564" s="82"/>
    </row>
    <row r="565" spans="1:26" x14ac:dyDescent="0.25">
      <c r="A565" s="66"/>
      <c r="B565" s="66"/>
      <c r="C565" s="66"/>
      <c r="D565" s="66"/>
      <c r="E565" s="66"/>
      <c r="F565" s="66"/>
      <c r="G565" s="66"/>
      <c r="H565" s="66"/>
      <c r="I565" s="66"/>
      <c r="J565" s="66"/>
      <c r="K565" s="66"/>
      <c r="L565" s="66"/>
      <c r="M565" s="66"/>
      <c r="N565" s="66"/>
      <c r="O565" s="66"/>
      <c r="P565" s="66"/>
      <c r="Q565" s="66"/>
      <c r="R565" s="66"/>
      <c r="S565" s="66"/>
      <c r="T565" s="66"/>
      <c r="U565" s="66"/>
      <c r="V565" s="66"/>
      <c r="W565" s="66"/>
      <c r="X565" s="66"/>
      <c r="Y565" s="66"/>
      <c r="Z565" s="66"/>
    </row>
    <row r="566" spans="1:26" ht="15" customHeight="1" x14ac:dyDescent="0.25">
      <c r="A566" s="66"/>
      <c r="B566" s="293" t="s">
        <v>106</v>
      </c>
      <c r="C566" s="293"/>
      <c r="D566" s="293"/>
      <c r="E566" s="66"/>
      <c r="F566" s="294" t="s">
        <v>107</v>
      </c>
      <c r="G566" s="294"/>
      <c r="H566" s="294"/>
      <c r="I566" s="294"/>
      <c r="J566" s="294"/>
      <c r="K566" s="294"/>
      <c r="L566" s="294"/>
      <c r="M566" s="294"/>
      <c r="N566" s="294"/>
      <c r="O566" s="294"/>
      <c r="P566" s="258"/>
      <c r="Q566" s="161"/>
      <c r="R566" s="161"/>
      <c r="S566" s="161"/>
      <c r="T566" s="161"/>
      <c r="U566" s="161"/>
      <c r="V566" s="161"/>
      <c r="W566" s="161"/>
      <c r="X566" s="161"/>
      <c r="Y566" s="161"/>
      <c r="Z566" s="66"/>
    </row>
    <row r="567" spans="1:26" x14ac:dyDescent="0.25">
      <c r="A567" s="110"/>
      <c r="B567" s="66"/>
      <c r="C567" s="66"/>
      <c r="D567" s="65"/>
      <c r="E567" s="65"/>
      <c r="F567" s="66"/>
      <c r="G567" s="66"/>
      <c r="H567" s="66"/>
      <c r="I567" s="66"/>
      <c r="J567" s="66"/>
      <c r="K567" s="66"/>
      <c r="L567" s="66"/>
      <c r="M567" s="66"/>
      <c r="N567" s="66"/>
      <c r="O567" s="66"/>
      <c r="P567" s="66"/>
      <c r="Q567" s="66"/>
      <c r="R567" s="66"/>
      <c r="S567" s="66"/>
      <c r="T567" s="66"/>
      <c r="U567" s="66"/>
      <c r="V567" s="66"/>
      <c r="W567" s="66"/>
      <c r="X567" s="66"/>
      <c r="Y567" s="66"/>
      <c r="Z567" s="111"/>
    </row>
    <row r="568" spans="1:26" x14ac:dyDescent="0.25">
      <c r="A568" s="66"/>
      <c r="B568" s="66"/>
      <c r="C568" s="66"/>
      <c r="D568" s="65"/>
      <c r="E568" s="65"/>
      <c r="F568" s="66"/>
      <c r="G568" s="66"/>
      <c r="H568" s="66"/>
      <c r="I568" s="66"/>
      <c r="J568" s="66"/>
      <c r="K568" s="66"/>
      <c r="L568" s="66"/>
      <c r="M568" s="66"/>
      <c r="N568" s="66"/>
      <c r="O568" s="66"/>
      <c r="P568" s="66"/>
      <c r="Q568" s="66"/>
      <c r="R568" s="66"/>
      <c r="S568" s="66"/>
      <c r="T568" s="66"/>
      <c r="U568" s="66"/>
      <c r="V568" s="66"/>
      <c r="W568" s="66"/>
      <c r="X568" s="66"/>
      <c r="Y568" s="66"/>
      <c r="Z568" s="66"/>
    </row>
    <row r="569" spans="1:26" x14ac:dyDescent="0.25">
      <c r="A569" s="66"/>
      <c r="B569" s="296" t="s">
        <v>123</v>
      </c>
      <c r="C569" s="296"/>
      <c r="D569" s="296"/>
      <c r="E569" s="65"/>
      <c r="F569" s="296" t="s">
        <v>129</v>
      </c>
      <c r="G569" s="296"/>
      <c r="H569" s="296"/>
      <c r="I569" s="296"/>
      <c r="J569" s="296"/>
      <c r="K569" s="296"/>
      <c r="L569" s="296"/>
      <c r="M569" s="296"/>
      <c r="N569" s="296"/>
      <c r="O569" s="296"/>
      <c r="P569" s="256"/>
      <c r="Q569" s="159"/>
      <c r="R569" s="159"/>
      <c r="S569" s="159"/>
      <c r="T569" s="159"/>
      <c r="U569" s="159"/>
      <c r="V569" s="159"/>
      <c r="W569" s="159"/>
      <c r="X569" s="159"/>
      <c r="Y569" s="159"/>
      <c r="Z569" s="66"/>
    </row>
    <row r="570" spans="1:26" x14ac:dyDescent="0.25">
      <c r="A570" s="113"/>
      <c r="B570" s="297" t="s">
        <v>108</v>
      </c>
      <c r="C570" s="297"/>
      <c r="D570" s="297"/>
      <c r="E570" s="65"/>
      <c r="F570" s="297" t="s">
        <v>128</v>
      </c>
      <c r="G570" s="297"/>
      <c r="H570" s="297"/>
      <c r="I570" s="297"/>
      <c r="J570" s="297"/>
      <c r="K570" s="297"/>
      <c r="L570" s="297"/>
      <c r="M570" s="297"/>
      <c r="N570" s="297"/>
      <c r="O570" s="297"/>
      <c r="P570" s="257"/>
      <c r="Q570" s="160"/>
      <c r="R570" s="160"/>
      <c r="S570" s="160"/>
      <c r="T570" s="160"/>
      <c r="U570" s="160"/>
      <c r="V570" s="160"/>
      <c r="W570" s="160"/>
      <c r="X570" s="160"/>
      <c r="Y570" s="160"/>
      <c r="Z570" s="115"/>
    </row>
    <row r="571" spans="1:26" x14ac:dyDescent="0.25">
      <c r="A571" s="65"/>
      <c r="B571" s="65"/>
      <c r="C571" s="65"/>
      <c r="D571" s="65"/>
      <c r="E571" s="65"/>
      <c r="F571" s="65"/>
      <c r="G571" s="65"/>
      <c r="H571" s="65"/>
      <c r="I571" s="65"/>
      <c r="J571" s="65"/>
      <c r="K571" s="65"/>
      <c r="L571" s="65"/>
      <c r="M571" s="65"/>
      <c r="N571" s="65"/>
      <c r="O571" s="65"/>
      <c r="P571" s="65"/>
      <c r="Q571" s="65"/>
      <c r="R571" s="65"/>
      <c r="S571" s="65"/>
      <c r="T571" s="65"/>
      <c r="U571" s="65"/>
      <c r="V571" s="65"/>
      <c r="W571" s="65"/>
      <c r="X571" s="65"/>
      <c r="Y571" s="65"/>
      <c r="Z571" s="65"/>
    </row>
    <row r="580" spans="1:26" ht="15.75" x14ac:dyDescent="0.25">
      <c r="A580" s="170"/>
      <c r="B580" s="170"/>
      <c r="C580" s="170"/>
      <c r="D580" s="170"/>
      <c r="E580" s="170"/>
      <c r="F580" s="170"/>
      <c r="G580" s="170"/>
      <c r="H580" s="170"/>
      <c r="I580" s="170"/>
      <c r="J580" s="170"/>
      <c r="K580" s="170"/>
      <c r="L580" s="170"/>
      <c r="M580" s="170"/>
      <c r="N580" s="170"/>
    </row>
    <row r="581" spans="1:26" ht="15.75" x14ac:dyDescent="0.25">
      <c r="A581" s="170"/>
      <c r="B581" s="170"/>
      <c r="C581" s="170"/>
      <c r="D581" s="170"/>
      <c r="E581" s="170"/>
      <c r="F581" s="170"/>
      <c r="G581" s="170"/>
      <c r="H581" s="170"/>
      <c r="I581" s="170"/>
      <c r="J581" s="170"/>
      <c r="K581" s="170"/>
      <c r="L581" s="170"/>
      <c r="M581" s="170"/>
      <c r="N581" s="170"/>
    </row>
    <row r="582" spans="1:26" ht="15.75" x14ac:dyDescent="0.25">
      <c r="A582" s="170"/>
      <c r="B582" s="170"/>
      <c r="C582" s="170"/>
      <c r="D582" s="170"/>
      <c r="E582" s="170"/>
      <c r="F582" s="170"/>
      <c r="G582" s="170"/>
      <c r="H582" s="170"/>
      <c r="I582" s="170"/>
      <c r="J582" s="170"/>
      <c r="K582" s="170"/>
      <c r="L582" s="170"/>
      <c r="M582" s="170"/>
      <c r="N582" s="170"/>
    </row>
    <row r="583" spans="1:26" ht="15.75" x14ac:dyDescent="0.25">
      <c r="A583" s="170"/>
      <c r="B583" s="170"/>
      <c r="C583" s="170"/>
      <c r="D583" s="170"/>
      <c r="E583" s="170"/>
      <c r="F583" s="170"/>
      <c r="G583" s="170"/>
      <c r="H583" s="170"/>
      <c r="I583" s="170"/>
      <c r="J583" s="170"/>
      <c r="K583" s="170"/>
      <c r="L583" s="170"/>
      <c r="M583" s="170"/>
      <c r="N583" s="170"/>
    </row>
    <row r="584" spans="1:26" ht="15.75" x14ac:dyDescent="0.25">
      <c r="A584" s="170"/>
      <c r="B584" s="170"/>
      <c r="C584" s="170"/>
      <c r="D584" s="170"/>
      <c r="E584" s="170"/>
      <c r="F584" s="170"/>
      <c r="G584" s="170"/>
      <c r="H584" s="170"/>
      <c r="I584" s="170"/>
      <c r="J584" s="170"/>
      <c r="K584" s="170"/>
      <c r="L584" s="170"/>
      <c r="M584" s="170"/>
      <c r="N584" s="170"/>
    </row>
    <row r="585" spans="1:26" ht="15.75" x14ac:dyDescent="0.25">
      <c r="A585" s="170"/>
      <c r="B585" s="170"/>
      <c r="C585" s="170"/>
      <c r="D585" s="170"/>
      <c r="E585" s="170"/>
      <c r="F585" s="170"/>
      <c r="G585" s="170"/>
      <c r="H585" s="170"/>
      <c r="I585" s="170"/>
      <c r="J585" s="170"/>
      <c r="K585" s="170"/>
      <c r="L585" s="170"/>
      <c r="M585" s="170"/>
      <c r="N585" s="170"/>
    </row>
    <row r="586" spans="1:26" ht="15.75" x14ac:dyDescent="0.25">
      <c r="A586" s="300" t="s">
        <v>0</v>
      </c>
      <c r="B586" s="300"/>
      <c r="C586" s="300"/>
      <c r="D586" s="300"/>
      <c r="E586" s="300"/>
      <c r="F586" s="300"/>
      <c r="G586" s="300"/>
      <c r="H586" s="300"/>
      <c r="I586" s="300"/>
      <c r="J586" s="300"/>
      <c r="K586" s="300"/>
      <c r="L586" s="300"/>
      <c r="M586" s="300"/>
      <c r="N586" s="300"/>
      <c r="O586" s="169"/>
      <c r="P586" s="169"/>
      <c r="Q586" s="169"/>
      <c r="R586" s="169"/>
      <c r="S586" s="169"/>
      <c r="T586" s="169"/>
      <c r="U586" s="169"/>
      <c r="V586" s="169"/>
      <c r="W586" s="169"/>
      <c r="X586" s="169"/>
      <c r="Y586" s="169"/>
      <c r="Z586" s="169"/>
    </row>
    <row r="587" spans="1:26" ht="15.75" x14ac:dyDescent="0.25">
      <c r="A587" s="300" t="s">
        <v>156</v>
      </c>
      <c r="B587" s="300"/>
      <c r="C587" s="300"/>
      <c r="D587" s="300"/>
      <c r="E587" s="300"/>
      <c r="F587" s="300"/>
      <c r="G587" s="300"/>
      <c r="H587" s="300"/>
      <c r="I587" s="300"/>
      <c r="J587" s="300"/>
      <c r="K587" s="300"/>
      <c r="L587" s="300"/>
      <c r="M587" s="300"/>
      <c r="N587" s="300"/>
      <c r="O587" s="169"/>
      <c r="P587" s="169"/>
      <c r="Q587" s="169"/>
      <c r="R587" s="169"/>
      <c r="S587" s="169"/>
      <c r="T587" s="169"/>
      <c r="U587" s="169"/>
      <c r="V587" s="169"/>
      <c r="W587" s="169"/>
      <c r="X587" s="169"/>
      <c r="Y587" s="169"/>
      <c r="Z587" s="169"/>
    </row>
    <row r="588" spans="1:26" ht="15.75" x14ac:dyDescent="0.25">
      <c r="A588" s="171" t="s">
        <v>2</v>
      </c>
      <c r="B588" s="172"/>
      <c r="C588" s="173"/>
      <c r="D588" s="173"/>
      <c r="E588" s="173"/>
      <c r="F588" s="174"/>
      <c r="G588" s="174"/>
      <c r="H588" s="174"/>
      <c r="I588" s="174"/>
      <c r="J588" s="174"/>
      <c r="K588" s="174"/>
      <c r="L588" s="174"/>
      <c r="M588" s="174"/>
      <c r="N588" s="174"/>
      <c r="O588" s="120"/>
      <c r="P588" s="120"/>
      <c r="Q588" s="120"/>
      <c r="R588" s="120"/>
      <c r="S588" s="120"/>
      <c r="T588" s="120"/>
      <c r="U588" s="120"/>
      <c r="V588" s="120"/>
      <c r="W588" s="120"/>
      <c r="X588" s="120"/>
      <c r="Y588" s="120"/>
      <c r="Z588" s="120"/>
    </row>
    <row r="589" spans="1:26" ht="15.75" x14ac:dyDescent="0.25">
      <c r="A589" s="175" t="s">
        <v>3</v>
      </c>
      <c r="B589" s="176" t="s">
        <v>4</v>
      </c>
      <c r="C589" s="177"/>
      <c r="D589" s="177"/>
      <c r="E589" s="178"/>
      <c r="F589" s="179" t="s">
        <v>5</v>
      </c>
      <c r="G589" s="231"/>
      <c r="H589" s="231"/>
      <c r="I589" s="231"/>
      <c r="J589" s="231"/>
      <c r="K589" s="231"/>
      <c r="L589" s="231"/>
      <c r="M589" s="231"/>
      <c r="N589" s="180" t="s">
        <v>7</v>
      </c>
    </row>
    <row r="590" spans="1:26" ht="15.75" x14ac:dyDescent="0.25">
      <c r="A590" s="181" t="s">
        <v>8</v>
      </c>
      <c r="B590" s="182" t="s">
        <v>9</v>
      </c>
      <c r="C590" s="182"/>
      <c r="D590" s="183"/>
      <c r="E590" s="183"/>
      <c r="F590" s="184">
        <f>+F591+F592+F595</f>
        <v>13240183.34</v>
      </c>
      <c r="G590" s="184"/>
      <c r="H590" s="184"/>
      <c r="I590" s="184"/>
      <c r="J590" s="184"/>
      <c r="K590" s="184"/>
      <c r="L590" s="184"/>
      <c r="M590" s="184"/>
      <c r="N590" s="184" t="e">
        <f>+N591+N592+N594+N593+N595</f>
        <v>#REF!</v>
      </c>
    </row>
    <row r="591" spans="1:26" ht="15.75" x14ac:dyDescent="0.25">
      <c r="A591" s="185"/>
      <c r="B591" s="186" t="s">
        <v>10</v>
      </c>
      <c r="C591" s="187"/>
      <c r="D591" s="187"/>
      <c r="E591" s="183"/>
      <c r="F591" s="188">
        <v>11393082.130000001</v>
      </c>
      <c r="G591" s="188"/>
      <c r="H591" s="188"/>
      <c r="I591" s="188"/>
      <c r="J591" s="188"/>
      <c r="K591" s="188"/>
      <c r="L591" s="188"/>
      <c r="M591" s="188"/>
      <c r="N591" s="188" t="e">
        <f>SUM(F591:F591)+#REF!</f>
        <v>#REF!</v>
      </c>
    </row>
    <row r="592" spans="1:26" ht="15.75" x14ac:dyDescent="0.25">
      <c r="A592" s="185"/>
      <c r="B592" s="186" t="s">
        <v>11</v>
      </c>
      <c r="C592" s="187"/>
      <c r="D592" s="187"/>
      <c r="E592" s="183"/>
      <c r="F592" s="188">
        <v>125000</v>
      </c>
      <c r="G592" s="188"/>
      <c r="H592" s="188"/>
      <c r="I592" s="188"/>
      <c r="J592" s="188"/>
      <c r="K592" s="188"/>
      <c r="L592" s="188"/>
      <c r="M592" s="188"/>
      <c r="N592" s="188" t="e">
        <f>SUM(F592:F592)+#REF!</f>
        <v>#REF!</v>
      </c>
    </row>
    <row r="593" spans="1:16" ht="15.75" x14ac:dyDescent="0.25">
      <c r="A593" s="185"/>
      <c r="B593" s="189" t="s">
        <v>148</v>
      </c>
      <c r="C593" s="190"/>
      <c r="D593" s="190"/>
      <c r="E593" s="183"/>
      <c r="F593" s="188">
        <v>0</v>
      </c>
      <c r="G593" s="188"/>
      <c r="H593" s="188"/>
      <c r="I593" s="188"/>
      <c r="J593" s="188"/>
      <c r="K593" s="188"/>
      <c r="L593" s="188"/>
      <c r="M593" s="188"/>
      <c r="N593" s="188">
        <f>SUM(F593:F593)</f>
        <v>0</v>
      </c>
    </row>
    <row r="594" spans="1:16" ht="15.75" x14ac:dyDescent="0.25">
      <c r="A594" s="185"/>
      <c r="B594" s="189" t="s">
        <v>149</v>
      </c>
      <c r="C594" s="190"/>
      <c r="D594" s="190"/>
      <c r="E594" s="183"/>
      <c r="F594" s="188">
        <v>0</v>
      </c>
      <c r="G594" s="188"/>
      <c r="H594" s="188"/>
      <c r="I594" s="188"/>
      <c r="J594" s="188"/>
      <c r="K594" s="188"/>
      <c r="L594" s="188"/>
      <c r="M594" s="188"/>
      <c r="N594" s="188">
        <f>SUM(F594:F594)</f>
        <v>0</v>
      </c>
    </row>
    <row r="595" spans="1:16" ht="15.75" x14ac:dyDescent="0.25">
      <c r="A595" s="185"/>
      <c r="B595" s="191" t="s">
        <v>150</v>
      </c>
      <c r="C595" s="191"/>
      <c r="D595" s="191"/>
      <c r="E595" s="183"/>
      <c r="F595" s="188">
        <v>1722101.21</v>
      </c>
      <c r="G595" s="188"/>
      <c r="H595" s="188"/>
      <c r="I595" s="188"/>
      <c r="J595" s="188"/>
      <c r="K595" s="188"/>
      <c r="L595" s="188"/>
      <c r="M595" s="188"/>
      <c r="N595" s="188" t="e">
        <f>SUM(F595:F595)+#REF!</f>
        <v>#REF!</v>
      </c>
    </row>
    <row r="596" spans="1:16" ht="15.75" x14ac:dyDescent="0.25">
      <c r="A596" s="181" t="s">
        <v>12</v>
      </c>
      <c r="B596" s="192" t="s">
        <v>13</v>
      </c>
      <c r="C596" s="187"/>
      <c r="D596" s="183"/>
      <c r="E596" s="183"/>
      <c r="F596" s="184">
        <f>+F597+F598+F602+F601</f>
        <v>231162.87</v>
      </c>
      <c r="G596" s="184"/>
      <c r="H596" s="184"/>
      <c r="I596" s="184"/>
      <c r="J596" s="184"/>
      <c r="K596" s="184"/>
      <c r="L596" s="184"/>
      <c r="M596" s="184"/>
      <c r="N596" s="184" t="e">
        <f>+N602+N601+N600+N599+N598+N597+N605</f>
        <v>#REF!</v>
      </c>
    </row>
    <row r="597" spans="1:16" ht="15.75" x14ac:dyDescent="0.25">
      <c r="A597" s="185"/>
      <c r="B597" s="186" t="s">
        <v>14</v>
      </c>
      <c r="C597" s="187"/>
      <c r="D597" s="187"/>
      <c r="E597" s="183"/>
      <c r="F597" s="188">
        <v>54292.87</v>
      </c>
      <c r="G597" s="188"/>
      <c r="H597" s="188"/>
      <c r="I597" s="188"/>
      <c r="J597" s="188"/>
      <c r="K597" s="188"/>
      <c r="L597" s="188"/>
      <c r="M597" s="188"/>
      <c r="N597" s="188" t="e">
        <f>SUM(F597:F597)+#REF!</f>
        <v>#REF!</v>
      </c>
    </row>
    <row r="598" spans="1:16" ht="15.75" x14ac:dyDescent="0.25">
      <c r="A598" s="193"/>
      <c r="B598" s="194" t="s">
        <v>15</v>
      </c>
      <c r="C598" s="191"/>
      <c r="D598" s="191"/>
      <c r="E598" s="183"/>
      <c r="F598" s="188">
        <f t="shared" ref="F598:F600" si="26">SUM(E598:E598)</f>
        <v>0</v>
      </c>
      <c r="G598" s="188"/>
      <c r="H598" s="188"/>
      <c r="I598" s="188"/>
      <c r="J598" s="188"/>
      <c r="K598" s="188"/>
      <c r="L598" s="188"/>
      <c r="M598" s="188"/>
      <c r="N598" s="188" t="e">
        <f>SUM(F598:F598)+#REF!</f>
        <v>#REF!</v>
      </c>
    </row>
    <row r="599" spans="1:16" ht="15.75" x14ac:dyDescent="0.25">
      <c r="A599" s="185"/>
      <c r="B599" s="186" t="s">
        <v>16</v>
      </c>
      <c r="C599" s="187"/>
      <c r="D599" s="187"/>
      <c r="E599" s="183"/>
      <c r="F599" s="188">
        <f t="shared" si="26"/>
        <v>0</v>
      </c>
      <c r="G599" s="188"/>
      <c r="H599" s="188"/>
      <c r="I599" s="188"/>
      <c r="J599" s="188"/>
      <c r="K599" s="188"/>
      <c r="L599" s="188"/>
      <c r="M599" s="188"/>
      <c r="N599" s="188">
        <f>SUM(F599:F599)</f>
        <v>0</v>
      </c>
    </row>
    <row r="600" spans="1:16" ht="15.75" x14ac:dyDescent="0.25">
      <c r="A600" s="185"/>
      <c r="B600" s="195" t="s">
        <v>17</v>
      </c>
      <c r="C600" s="195"/>
      <c r="D600" s="195"/>
      <c r="E600" s="183"/>
      <c r="F600" s="188">
        <f t="shared" si="26"/>
        <v>0</v>
      </c>
      <c r="G600" s="188"/>
      <c r="H600" s="188"/>
      <c r="I600" s="188"/>
      <c r="J600" s="188"/>
      <c r="K600" s="188"/>
      <c r="L600" s="188"/>
      <c r="M600" s="188"/>
      <c r="N600" s="188">
        <f>SUM(F600:F600)</f>
        <v>0</v>
      </c>
    </row>
    <row r="601" spans="1:16" ht="15.75" x14ac:dyDescent="0.25">
      <c r="A601" s="185"/>
      <c r="B601" s="186" t="s">
        <v>18</v>
      </c>
      <c r="C601" s="187"/>
      <c r="D601" s="187"/>
      <c r="E601" s="196"/>
      <c r="F601" s="188">
        <v>75000</v>
      </c>
      <c r="G601" s="188"/>
      <c r="H601" s="188"/>
      <c r="I601" s="188"/>
      <c r="J601" s="188"/>
      <c r="K601" s="188"/>
      <c r="L601" s="188"/>
      <c r="M601" s="188"/>
      <c r="N601" s="188" t="e">
        <f>SUM(F601:F601)+#REF!</f>
        <v>#REF!</v>
      </c>
    </row>
    <row r="602" spans="1:16" ht="15.75" x14ac:dyDescent="0.25">
      <c r="A602" s="185"/>
      <c r="B602" s="186" t="s">
        <v>19</v>
      </c>
      <c r="C602" s="187"/>
      <c r="D602" s="187"/>
      <c r="E602" s="183"/>
      <c r="F602" s="188">
        <v>101870</v>
      </c>
      <c r="G602" s="188"/>
      <c r="H602" s="188"/>
      <c r="I602" s="188"/>
      <c r="J602" s="188"/>
      <c r="K602" s="188"/>
      <c r="L602" s="188"/>
      <c r="M602" s="188"/>
      <c r="N602" s="188" t="e">
        <f>SUM(F602:F602)+#REF!</f>
        <v>#REF!</v>
      </c>
    </row>
    <row r="603" spans="1:16" ht="15.75" x14ac:dyDescent="0.25">
      <c r="A603" s="185"/>
      <c r="B603" s="194" t="s">
        <v>20</v>
      </c>
      <c r="C603" s="187"/>
      <c r="D603" s="187"/>
      <c r="E603" s="183"/>
      <c r="F603" s="188">
        <v>0</v>
      </c>
      <c r="G603" s="188"/>
      <c r="H603" s="188"/>
      <c r="I603" s="188"/>
      <c r="J603" s="188"/>
      <c r="K603" s="188"/>
      <c r="L603" s="188"/>
      <c r="M603" s="188"/>
      <c r="N603" s="188">
        <f>SUM(F603:F603)</f>
        <v>0</v>
      </c>
    </row>
    <row r="604" spans="1:16" ht="15.75" x14ac:dyDescent="0.25">
      <c r="A604" s="185"/>
      <c r="B604" s="191" t="s">
        <v>21</v>
      </c>
      <c r="C604" s="191"/>
      <c r="D604" s="191"/>
      <c r="E604" s="191"/>
      <c r="F604" s="188">
        <v>0</v>
      </c>
      <c r="G604" s="188"/>
      <c r="H604" s="188"/>
      <c r="I604" s="188"/>
      <c r="J604" s="188"/>
      <c r="K604" s="188"/>
      <c r="L604" s="188"/>
      <c r="M604" s="188"/>
      <c r="N604" s="188">
        <f>SUM(F604:F604)</f>
        <v>0</v>
      </c>
    </row>
    <row r="605" spans="1:16" ht="15.75" x14ac:dyDescent="0.25">
      <c r="A605" s="185"/>
      <c r="B605" s="194" t="s">
        <v>22</v>
      </c>
      <c r="C605" s="191"/>
      <c r="D605" s="191"/>
      <c r="E605" s="191"/>
      <c r="F605" s="188">
        <v>0</v>
      </c>
      <c r="G605" s="188"/>
      <c r="H605" s="188"/>
      <c r="I605" s="188"/>
      <c r="J605" s="188"/>
      <c r="K605" s="188"/>
      <c r="L605" s="188"/>
      <c r="M605" s="188"/>
      <c r="N605" s="188">
        <f>SUM(F605:F605)</f>
        <v>0</v>
      </c>
    </row>
    <row r="606" spans="1:16" ht="15.75" x14ac:dyDescent="0.25">
      <c r="A606" s="185"/>
      <c r="B606" s="194" t="s">
        <v>23</v>
      </c>
      <c r="C606" s="191"/>
      <c r="D606" s="191"/>
      <c r="E606" s="183"/>
      <c r="F606" s="188">
        <v>0</v>
      </c>
      <c r="G606" s="188"/>
      <c r="H606" s="188"/>
      <c r="I606" s="188"/>
      <c r="J606" s="188"/>
      <c r="K606" s="188"/>
      <c r="L606" s="188"/>
      <c r="M606" s="188"/>
      <c r="N606" s="188">
        <f>SUM(F606:F606)</f>
        <v>0</v>
      </c>
    </row>
    <row r="607" spans="1:16" ht="15.75" x14ac:dyDescent="0.25">
      <c r="A607" s="185"/>
      <c r="B607" s="191" t="s">
        <v>151</v>
      </c>
      <c r="C607" s="191"/>
      <c r="D607" s="191"/>
      <c r="E607" s="183"/>
      <c r="F607" s="188">
        <v>0</v>
      </c>
      <c r="G607" s="188"/>
      <c r="H607" s="188"/>
      <c r="I607" s="188"/>
      <c r="J607" s="188"/>
      <c r="K607" s="188"/>
      <c r="L607" s="188"/>
      <c r="M607" s="188"/>
      <c r="N607" s="188">
        <f>SUM(F607:F607)</f>
        <v>0</v>
      </c>
    </row>
    <row r="608" spans="1:16" ht="15.75" x14ac:dyDescent="0.25">
      <c r="A608" s="181" t="s">
        <v>24</v>
      </c>
      <c r="B608" s="192" t="s">
        <v>25</v>
      </c>
      <c r="C608" s="187"/>
      <c r="D608" s="183"/>
      <c r="E608" s="183"/>
      <c r="F608" s="184">
        <f>+F615</f>
        <v>206526.99</v>
      </c>
      <c r="G608" s="184"/>
      <c r="H608" s="184"/>
      <c r="I608" s="184"/>
      <c r="J608" s="184"/>
      <c r="K608" s="184"/>
      <c r="L608" s="184"/>
      <c r="M608" s="184"/>
      <c r="N608" s="184" t="e">
        <f>+N617+N615+N614+N613+N612+N611+N610+N609+N619</f>
        <v>#REF!</v>
      </c>
      <c r="O608" s="10"/>
      <c r="P608" s="10"/>
    </row>
    <row r="609" spans="1:14" ht="15.75" x14ac:dyDescent="0.25">
      <c r="A609" s="185"/>
      <c r="B609" s="191" t="s">
        <v>152</v>
      </c>
      <c r="C609" s="191"/>
      <c r="D609" s="191"/>
      <c r="E609" s="183"/>
      <c r="F609" s="188">
        <v>0</v>
      </c>
      <c r="G609" s="188"/>
      <c r="H609" s="188"/>
      <c r="I609" s="188"/>
      <c r="J609" s="188"/>
      <c r="K609" s="188"/>
      <c r="L609" s="188"/>
      <c r="M609" s="188"/>
      <c r="N609" s="188">
        <f t="shared" ref="N609:N614" si="27">SUM(F609:F609)</f>
        <v>0</v>
      </c>
    </row>
    <row r="610" spans="1:14" ht="15.75" x14ac:dyDescent="0.25">
      <c r="A610" s="185"/>
      <c r="B610" s="186" t="s">
        <v>26</v>
      </c>
      <c r="C610" s="187"/>
      <c r="D610" s="187"/>
      <c r="E610" s="183"/>
      <c r="F610" s="188">
        <v>0</v>
      </c>
      <c r="G610" s="188"/>
      <c r="H610" s="188"/>
      <c r="I610" s="188"/>
      <c r="J610" s="188"/>
      <c r="K610" s="188"/>
      <c r="L610" s="188"/>
      <c r="M610" s="188"/>
      <c r="N610" s="188">
        <f t="shared" si="27"/>
        <v>0</v>
      </c>
    </row>
    <row r="611" spans="1:14" ht="15.75" x14ac:dyDescent="0.25">
      <c r="A611" s="185"/>
      <c r="B611" s="191" t="s">
        <v>153</v>
      </c>
      <c r="C611" s="191"/>
      <c r="D611" s="191"/>
      <c r="E611" s="183"/>
      <c r="F611" s="188">
        <v>0</v>
      </c>
      <c r="G611" s="188"/>
      <c r="H611" s="188"/>
      <c r="I611" s="188"/>
      <c r="J611" s="188"/>
      <c r="K611" s="188"/>
      <c r="L611" s="188"/>
      <c r="M611" s="188"/>
      <c r="N611" s="188">
        <f t="shared" si="27"/>
        <v>0</v>
      </c>
    </row>
    <row r="612" spans="1:14" ht="15.75" x14ac:dyDescent="0.25">
      <c r="A612" s="185"/>
      <c r="B612" s="195" t="s">
        <v>27</v>
      </c>
      <c r="C612" s="195"/>
      <c r="D612" s="195"/>
      <c r="E612" s="183"/>
      <c r="F612" s="188">
        <v>0</v>
      </c>
      <c r="G612" s="188"/>
      <c r="H612" s="188"/>
      <c r="I612" s="188"/>
      <c r="J612" s="188"/>
      <c r="K612" s="188"/>
      <c r="L612" s="188"/>
      <c r="M612" s="188"/>
      <c r="N612" s="188">
        <f t="shared" si="27"/>
        <v>0</v>
      </c>
    </row>
    <row r="613" spans="1:14" ht="15.75" x14ac:dyDescent="0.25">
      <c r="A613" s="185"/>
      <c r="B613" s="191" t="s">
        <v>154</v>
      </c>
      <c r="C613" s="191"/>
      <c r="D613" s="191"/>
      <c r="E613" s="183"/>
      <c r="F613" s="188">
        <v>0</v>
      </c>
      <c r="G613" s="188"/>
      <c r="H613" s="188"/>
      <c r="I613" s="188"/>
      <c r="J613" s="188"/>
      <c r="K613" s="188"/>
      <c r="L613" s="188"/>
      <c r="M613" s="188"/>
      <c r="N613" s="188">
        <f t="shared" si="27"/>
        <v>0</v>
      </c>
    </row>
    <row r="614" spans="1:14" ht="15.75" x14ac:dyDescent="0.25">
      <c r="A614" s="185"/>
      <c r="B614" s="191" t="s">
        <v>155</v>
      </c>
      <c r="C614" s="191"/>
      <c r="D614" s="191"/>
      <c r="E614" s="183"/>
      <c r="F614" s="188">
        <v>0</v>
      </c>
      <c r="G614" s="188"/>
      <c r="H614" s="188"/>
      <c r="I614" s="188"/>
      <c r="J614" s="188"/>
      <c r="K614" s="188"/>
      <c r="L614" s="188"/>
      <c r="M614" s="188"/>
      <c r="N614" s="188">
        <f t="shared" si="27"/>
        <v>0</v>
      </c>
    </row>
    <row r="615" spans="1:14" ht="15.75" x14ac:dyDescent="0.25">
      <c r="A615" s="185"/>
      <c r="B615" s="194" t="s">
        <v>28</v>
      </c>
      <c r="C615" s="191"/>
      <c r="D615" s="191"/>
      <c r="E615" s="183"/>
      <c r="F615" s="188">
        <v>206526.99</v>
      </c>
      <c r="G615" s="188"/>
      <c r="H615" s="188"/>
      <c r="I615" s="188"/>
      <c r="J615" s="188"/>
      <c r="K615" s="188"/>
      <c r="L615" s="188"/>
      <c r="M615" s="188"/>
      <c r="N615" s="188" t="e">
        <f>SUM(F615:F615)+#REF!</f>
        <v>#REF!</v>
      </c>
    </row>
    <row r="616" spans="1:14" ht="15.75" x14ac:dyDescent="0.25">
      <c r="A616" s="185"/>
      <c r="B616" s="194" t="s">
        <v>29</v>
      </c>
      <c r="C616" s="191"/>
      <c r="D616" s="191"/>
      <c r="E616" s="183"/>
      <c r="F616" s="188">
        <v>0</v>
      </c>
      <c r="G616" s="188"/>
      <c r="H616" s="188"/>
      <c r="I616" s="188"/>
      <c r="J616" s="188"/>
      <c r="K616" s="188"/>
      <c r="L616" s="188"/>
      <c r="M616" s="188"/>
      <c r="N616" s="188">
        <f>SUM(F616:F616)</f>
        <v>0</v>
      </c>
    </row>
    <row r="617" spans="1:14" ht="15.75" x14ac:dyDescent="0.25">
      <c r="A617" s="185"/>
      <c r="B617" s="197" t="s">
        <v>30</v>
      </c>
      <c r="C617" s="191"/>
      <c r="D617" s="191"/>
      <c r="E617" s="198"/>
      <c r="F617" s="188">
        <v>0</v>
      </c>
      <c r="G617" s="188"/>
      <c r="H617" s="188"/>
      <c r="I617" s="188"/>
      <c r="J617" s="188"/>
      <c r="K617" s="188"/>
      <c r="L617" s="188"/>
      <c r="M617" s="188"/>
      <c r="N617" s="188">
        <f>SUM(F617:F617)</f>
        <v>0</v>
      </c>
    </row>
    <row r="618" spans="1:14" ht="15.75" x14ac:dyDescent="0.25">
      <c r="A618" s="185"/>
      <c r="B618" s="197" t="s">
        <v>31</v>
      </c>
      <c r="C618" s="191"/>
      <c r="D618" s="191"/>
      <c r="E618" s="198"/>
      <c r="F618" s="188">
        <v>0</v>
      </c>
      <c r="G618" s="188"/>
      <c r="H618" s="188"/>
      <c r="I618" s="188"/>
      <c r="J618" s="188"/>
      <c r="K618" s="188"/>
      <c r="L618" s="188"/>
      <c r="M618" s="188"/>
      <c r="N618" s="188">
        <f>SUM(F618:F618)</f>
        <v>0</v>
      </c>
    </row>
    <row r="619" spans="1:14" ht="15.75" x14ac:dyDescent="0.25">
      <c r="A619" s="185"/>
      <c r="B619" s="195" t="s">
        <v>32</v>
      </c>
      <c r="C619" s="195"/>
      <c r="D619" s="195"/>
      <c r="E619" s="183"/>
      <c r="F619" s="188">
        <v>0</v>
      </c>
      <c r="G619" s="188"/>
      <c r="H619" s="188"/>
      <c r="I619" s="188"/>
      <c r="J619" s="188"/>
      <c r="K619" s="188"/>
      <c r="L619" s="188"/>
      <c r="M619" s="188"/>
      <c r="N619" s="188">
        <f>SUM(F619:F619)</f>
        <v>0</v>
      </c>
    </row>
    <row r="620" spans="1:14" ht="15.75" x14ac:dyDescent="0.25">
      <c r="A620" s="181" t="s">
        <v>33</v>
      </c>
      <c r="B620" s="192" t="s">
        <v>34</v>
      </c>
      <c r="C620" s="187"/>
      <c r="D620" s="183"/>
      <c r="E620" s="183"/>
      <c r="F620" s="184">
        <v>0</v>
      </c>
      <c r="G620" s="184"/>
      <c r="H620" s="184"/>
      <c r="I620" s="184"/>
      <c r="J620" s="184"/>
      <c r="K620" s="184"/>
      <c r="L620" s="184"/>
      <c r="M620" s="184"/>
      <c r="N620" s="184">
        <v>0</v>
      </c>
    </row>
    <row r="621" spans="1:14" ht="15.75" x14ac:dyDescent="0.25">
      <c r="A621" s="185"/>
      <c r="B621" s="289" t="s">
        <v>35</v>
      </c>
      <c r="C621" s="289"/>
      <c r="D621" s="289"/>
      <c r="E621" s="289"/>
      <c r="F621" s="188">
        <v>0</v>
      </c>
      <c r="G621" s="188"/>
      <c r="H621" s="188"/>
      <c r="I621" s="188"/>
      <c r="J621" s="188"/>
      <c r="K621" s="188"/>
      <c r="L621" s="188"/>
      <c r="M621" s="188"/>
      <c r="N621" s="188">
        <f t="shared" ref="N621:N632" si="28">SUM(F621:F621)</f>
        <v>0</v>
      </c>
    </row>
    <row r="622" spans="1:14" ht="15.75" x14ac:dyDescent="0.25">
      <c r="A622" s="185"/>
      <c r="B622" s="194" t="s">
        <v>36</v>
      </c>
      <c r="C622" s="191"/>
      <c r="D622" s="191"/>
      <c r="E622" s="191"/>
      <c r="F622" s="188">
        <v>0</v>
      </c>
      <c r="G622" s="188"/>
      <c r="H622" s="188"/>
      <c r="I622" s="188"/>
      <c r="J622" s="188"/>
      <c r="K622" s="188"/>
      <c r="L622" s="188"/>
      <c r="M622" s="188"/>
      <c r="N622" s="188">
        <f t="shared" si="28"/>
        <v>0</v>
      </c>
    </row>
    <row r="623" spans="1:14" ht="15.75" x14ac:dyDescent="0.25">
      <c r="A623" s="185"/>
      <c r="B623" s="194" t="s">
        <v>37</v>
      </c>
      <c r="C623" s="191"/>
      <c r="D623" s="191"/>
      <c r="E623" s="183"/>
      <c r="F623" s="188">
        <v>0</v>
      </c>
      <c r="G623" s="188"/>
      <c r="H623" s="188"/>
      <c r="I623" s="188"/>
      <c r="J623" s="188"/>
      <c r="K623" s="188"/>
      <c r="L623" s="188"/>
      <c r="M623" s="188"/>
      <c r="N623" s="188">
        <f t="shared" si="28"/>
        <v>0</v>
      </c>
    </row>
    <row r="624" spans="1:14" ht="15.75" x14ac:dyDescent="0.25">
      <c r="A624" s="185"/>
      <c r="B624" s="194" t="s">
        <v>38</v>
      </c>
      <c r="C624" s="191"/>
      <c r="D624" s="191"/>
      <c r="E624" s="183"/>
      <c r="F624" s="188">
        <v>0</v>
      </c>
      <c r="G624" s="188"/>
      <c r="H624" s="188"/>
      <c r="I624" s="188"/>
      <c r="J624" s="188"/>
      <c r="K624" s="188"/>
      <c r="L624" s="188"/>
      <c r="M624" s="188"/>
      <c r="N624" s="188">
        <f t="shared" si="28"/>
        <v>0</v>
      </c>
    </row>
    <row r="625" spans="1:14" ht="15.75" x14ac:dyDescent="0.25">
      <c r="A625" s="185"/>
      <c r="B625" s="194" t="s">
        <v>39</v>
      </c>
      <c r="C625" s="191"/>
      <c r="D625" s="191"/>
      <c r="E625" s="183"/>
      <c r="F625" s="188">
        <v>0</v>
      </c>
      <c r="G625" s="188"/>
      <c r="H625" s="188"/>
      <c r="I625" s="188"/>
      <c r="J625" s="188"/>
      <c r="K625" s="188"/>
      <c r="L625" s="188"/>
      <c r="M625" s="188"/>
      <c r="N625" s="188">
        <f t="shared" si="28"/>
        <v>0</v>
      </c>
    </row>
    <row r="626" spans="1:14" ht="15.75" x14ac:dyDescent="0.25">
      <c r="A626" s="185"/>
      <c r="B626" s="194" t="s">
        <v>40</v>
      </c>
      <c r="C626" s="191"/>
      <c r="D626" s="191"/>
      <c r="E626" s="183"/>
      <c r="F626" s="188">
        <v>0</v>
      </c>
      <c r="G626" s="188"/>
      <c r="H626" s="188"/>
      <c r="I626" s="188"/>
      <c r="J626" s="188"/>
      <c r="K626" s="188"/>
      <c r="L626" s="188"/>
      <c r="M626" s="188"/>
      <c r="N626" s="188">
        <f t="shared" si="28"/>
        <v>0</v>
      </c>
    </row>
    <row r="627" spans="1:14" ht="15.75" x14ac:dyDescent="0.25">
      <c r="A627" s="185"/>
      <c r="B627" s="194" t="s">
        <v>41</v>
      </c>
      <c r="C627" s="191"/>
      <c r="D627" s="191"/>
      <c r="E627" s="183"/>
      <c r="F627" s="188">
        <v>0</v>
      </c>
      <c r="G627" s="188"/>
      <c r="H627" s="188"/>
      <c r="I627" s="188"/>
      <c r="J627" s="188"/>
      <c r="K627" s="188"/>
      <c r="L627" s="188"/>
      <c r="M627" s="188"/>
      <c r="N627" s="188">
        <f t="shared" si="28"/>
        <v>0</v>
      </c>
    </row>
    <row r="628" spans="1:14" ht="15.75" x14ac:dyDescent="0.25">
      <c r="A628" s="185"/>
      <c r="B628" s="194" t="s">
        <v>42</v>
      </c>
      <c r="C628" s="191"/>
      <c r="D628" s="191"/>
      <c r="E628" s="183"/>
      <c r="F628" s="188">
        <v>0</v>
      </c>
      <c r="G628" s="188"/>
      <c r="H628" s="188"/>
      <c r="I628" s="188"/>
      <c r="J628" s="188"/>
      <c r="K628" s="188"/>
      <c r="L628" s="188"/>
      <c r="M628" s="188"/>
      <c r="N628" s="188">
        <f t="shared" si="28"/>
        <v>0</v>
      </c>
    </row>
    <row r="629" spans="1:14" ht="15.75" x14ac:dyDescent="0.25">
      <c r="A629" s="185"/>
      <c r="B629" s="194" t="s">
        <v>41</v>
      </c>
      <c r="C629" s="191"/>
      <c r="D629" s="191"/>
      <c r="E629" s="183"/>
      <c r="F629" s="188">
        <v>0</v>
      </c>
      <c r="G629" s="188"/>
      <c r="H629" s="188"/>
      <c r="I629" s="188"/>
      <c r="J629" s="188"/>
      <c r="K629" s="188"/>
      <c r="L629" s="188"/>
      <c r="M629" s="188"/>
      <c r="N629" s="188">
        <f t="shared" si="28"/>
        <v>0</v>
      </c>
    </row>
    <row r="630" spans="1:14" ht="15.75" x14ac:dyDescent="0.25">
      <c r="A630" s="199"/>
      <c r="B630" s="200" t="s">
        <v>43</v>
      </c>
      <c r="C630" s="183"/>
      <c r="D630" s="183"/>
      <c r="E630" s="183"/>
      <c r="F630" s="188">
        <v>0</v>
      </c>
      <c r="G630" s="188"/>
      <c r="H630" s="188"/>
      <c r="I630" s="188"/>
      <c r="J630" s="188"/>
      <c r="K630" s="188"/>
      <c r="L630" s="188"/>
      <c r="M630" s="188"/>
      <c r="N630" s="188">
        <f t="shared" si="28"/>
        <v>0</v>
      </c>
    </row>
    <row r="631" spans="1:14" ht="15.75" x14ac:dyDescent="0.25">
      <c r="A631" s="199"/>
      <c r="B631" s="200" t="s">
        <v>44</v>
      </c>
      <c r="C631" s="183"/>
      <c r="D631" s="183"/>
      <c r="E631" s="183"/>
      <c r="F631" s="188">
        <v>0</v>
      </c>
      <c r="G631" s="188"/>
      <c r="H631" s="188"/>
      <c r="I631" s="188"/>
      <c r="J631" s="188"/>
      <c r="K631" s="188"/>
      <c r="L631" s="188"/>
      <c r="M631" s="188"/>
      <c r="N631" s="188">
        <f t="shared" si="28"/>
        <v>0</v>
      </c>
    </row>
    <row r="632" spans="1:14" ht="15.75" x14ac:dyDescent="0.25">
      <c r="A632" s="199"/>
      <c r="B632" s="200" t="s">
        <v>45</v>
      </c>
      <c r="C632" s="183"/>
      <c r="D632" s="183"/>
      <c r="E632" s="183"/>
      <c r="F632" s="188">
        <v>0</v>
      </c>
      <c r="G632" s="188"/>
      <c r="H632" s="188"/>
      <c r="I632" s="188"/>
      <c r="J632" s="188"/>
      <c r="K632" s="188"/>
      <c r="L632" s="188"/>
      <c r="M632" s="188"/>
      <c r="N632" s="188">
        <f t="shared" si="28"/>
        <v>0</v>
      </c>
    </row>
    <row r="633" spans="1:14" ht="15.75" x14ac:dyDescent="0.25">
      <c r="A633" s="201" t="s">
        <v>46</v>
      </c>
      <c r="B633" s="202" t="s">
        <v>47</v>
      </c>
      <c r="C633" s="200"/>
      <c r="D633" s="200"/>
      <c r="E633" s="200"/>
      <c r="F633" s="184">
        <v>0</v>
      </c>
      <c r="G633" s="184"/>
      <c r="H633" s="184"/>
      <c r="I633" s="184"/>
      <c r="J633" s="184"/>
      <c r="K633" s="184"/>
      <c r="L633" s="184"/>
      <c r="M633" s="184"/>
      <c r="N633" s="184">
        <v>0</v>
      </c>
    </row>
    <row r="634" spans="1:14" ht="15.75" x14ac:dyDescent="0.25">
      <c r="A634" s="203"/>
      <c r="B634" s="200" t="s">
        <v>48</v>
      </c>
      <c r="C634" s="200"/>
      <c r="D634" s="200"/>
      <c r="E634" s="200"/>
      <c r="F634" s="188">
        <v>0</v>
      </c>
      <c r="G634" s="188"/>
      <c r="H634" s="188"/>
      <c r="I634" s="188"/>
      <c r="J634" s="188"/>
      <c r="K634" s="188"/>
      <c r="L634" s="188"/>
      <c r="M634" s="188"/>
      <c r="N634" s="188">
        <v>0</v>
      </c>
    </row>
    <row r="635" spans="1:14" ht="15.75" x14ac:dyDescent="0.25">
      <c r="A635" s="203"/>
      <c r="B635" s="200" t="s">
        <v>49</v>
      </c>
      <c r="C635" s="200"/>
      <c r="D635" s="200"/>
      <c r="E635" s="200"/>
      <c r="F635" s="188">
        <v>0</v>
      </c>
      <c r="G635" s="188"/>
      <c r="H635" s="188"/>
      <c r="I635" s="188"/>
      <c r="J635" s="188"/>
      <c r="K635" s="188"/>
      <c r="L635" s="188"/>
      <c r="M635" s="188"/>
      <c r="N635" s="188">
        <v>0</v>
      </c>
    </row>
    <row r="636" spans="1:14" ht="15.75" x14ac:dyDescent="0.25">
      <c r="A636" s="203"/>
      <c r="B636" s="200" t="s">
        <v>37</v>
      </c>
      <c r="C636" s="200"/>
      <c r="D636" s="200"/>
      <c r="E636" s="200"/>
      <c r="F636" s="188">
        <v>0</v>
      </c>
      <c r="G636" s="188"/>
      <c r="H636" s="188"/>
      <c r="I636" s="188"/>
      <c r="J636" s="188"/>
      <c r="K636" s="188"/>
      <c r="L636" s="188"/>
      <c r="M636" s="188"/>
      <c r="N636" s="188">
        <v>0</v>
      </c>
    </row>
    <row r="637" spans="1:14" ht="15.75" x14ac:dyDescent="0.25">
      <c r="A637" s="203"/>
      <c r="B637" s="200" t="s">
        <v>50</v>
      </c>
      <c r="C637" s="200"/>
      <c r="D637" s="200"/>
      <c r="E637" s="200"/>
      <c r="F637" s="188">
        <v>0</v>
      </c>
      <c r="G637" s="188"/>
      <c r="H637" s="188"/>
      <c r="I637" s="188"/>
      <c r="J637" s="188"/>
      <c r="K637" s="188"/>
      <c r="L637" s="188"/>
      <c r="M637" s="188"/>
      <c r="N637" s="188">
        <v>0</v>
      </c>
    </row>
    <row r="638" spans="1:14" ht="15.75" x14ac:dyDescent="0.25">
      <c r="A638" s="203"/>
      <c r="B638" s="200" t="s">
        <v>39</v>
      </c>
      <c r="C638" s="200"/>
      <c r="D638" s="200"/>
      <c r="E638" s="200"/>
      <c r="F638" s="188">
        <v>0</v>
      </c>
      <c r="G638" s="188"/>
      <c r="H638" s="188"/>
      <c r="I638" s="188"/>
      <c r="J638" s="188"/>
      <c r="K638" s="188"/>
      <c r="L638" s="188"/>
      <c r="M638" s="188"/>
      <c r="N638" s="188">
        <v>0</v>
      </c>
    </row>
    <row r="639" spans="1:14" ht="15.75" x14ac:dyDescent="0.25">
      <c r="A639" s="201"/>
      <c r="B639" s="200" t="s">
        <v>51</v>
      </c>
      <c r="C639" s="200"/>
      <c r="D639" s="200"/>
      <c r="E639" s="200"/>
      <c r="F639" s="188">
        <v>0</v>
      </c>
      <c r="G639" s="188"/>
      <c r="H639" s="188"/>
      <c r="I639" s="188"/>
      <c r="J639" s="188"/>
      <c r="K639" s="188"/>
      <c r="L639" s="188"/>
      <c r="M639" s="188"/>
      <c r="N639" s="188">
        <v>0</v>
      </c>
    </row>
    <row r="640" spans="1:14" ht="15.75" x14ac:dyDescent="0.25">
      <c r="A640" s="203"/>
      <c r="B640" s="194" t="s">
        <v>41</v>
      </c>
      <c r="C640" s="194"/>
      <c r="D640" s="194"/>
      <c r="E640" s="194"/>
      <c r="F640" s="188">
        <v>0</v>
      </c>
      <c r="G640" s="188"/>
      <c r="H640" s="188"/>
      <c r="I640" s="188"/>
      <c r="J640" s="188"/>
      <c r="K640" s="188"/>
      <c r="L640" s="188"/>
      <c r="M640" s="188"/>
      <c r="N640" s="188">
        <v>0</v>
      </c>
    </row>
    <row r="641" spans="1:14" ht="15.75" x14ac:dyDescent="0.25">
      <c r="A641" s="185"/>
      <c r="B641" s="194" t="s">
        <v>52</v>
      </c>
      <c r="C641" s="194"/>
      <c r="D641" s="194"/>
      <c r="E641" s="194"/>
      <c r="F641" s="188">
        <v>0</v>
      </c>
      <c r="G641" s="188"/>
      <c r="H641" s="188"/>
      <c r="I641" s="188"/>
      <c r="J641" s="188"/>
      <c r="K641" s="188"/>
      <c r="L641" s="188"/>
      <c r="M641" s="188"/>
      <c r="N641" s="188">
        <v>0</v>
      </c>
    </row>
    <row r="642" spans="1:14" ht="15.75" x14ac:dyDescent="0.25">
      <c r="A642" s="185"/>
      <c r="B642" s="194" t="s">
        <v>41</v>
      </c>
      <c r="C642" s="194"/>
      <c r="D642" s="194"/>
      <c r="E642" s="194"/>
      <c r="F642" s="188">
        <v>0</v>
      </c>
      <c r="G642" s="188"/>
      <c r="H642" s="188"/>
      <c r="I642" s="188"/>
      <c r="J642" s="188"/>
      <c r="K642" s="188"/>
      <c r="L642" s="188"/>
      <c r="M642" s="188"/>
      <c r="N642" s="188">
        <v>0</v>
      </c>
    </row>
    <row r="643" spans="1:14" ht="15.75" x14ac:dyDescent="0.25">
      <c r="A643" s="185"/>
      <c r="B643" s="194" t="s">
        <v>53</v>
      </c>
      <c r="C643" s="194"/>
      <c r="D643" s="194"/>
      <c r="E643" s="194"/>
      <c r="F643" s="188">
        <v>0</v>
      </c>
      <c r="G643" s="188"/>
      <c r="H643" s="188"/>
      <c r="I643" s="188"/>
      <c r="J643" s="188"/>
      <c r="K643" s="188"/>
      <c r="L643" s="188"/>
      <c r="M643" s="188"/>
      <c r="N643" s="188">
        <v>0</v>
      </c>
    </row>
    <row r="644" spans="1:14" ht="15.75" x14ac:dyDescent="0.25">
      <c r="A644" s="185"/>
      <c r="B644" s="194" t="s">
        <v>54</v>
      </c>
      <c r="C644" s="194"/>
      <c r="D644" s="194"/>
      <c r="E644" s="194"/>
      <c r="F644" s="188">
        <v>0</v>
      </c>
      <c r="G644" s="188"/>
      <c r="H644" s="188"/>
      <c r="I644" s="188"/>
      <c r="J644" s="188"/>
      <c r="K644" s="188"/>
      <c r="L644" s="188"/>
      <c r="M644" s="188"/>
      <c r="N644" s="188">
        <v>0</v>
      </c>
    </row>
    <row r="645" spans="1:14" ht="15.75" x14ac:dyDescent="0.25">
      <c r="A645" s="185"/>
      <c r="B645" s="194" t="s">
        <v>45</v>
      </c>
      <c r="C645" s="194"/>
      <c r="D645" s="194"/>
      <c r="E645" s="194"/>
      <c r="F645" s="188">
        <v>0</v>
      </c>
      <c r="G645" s="188"/>
      <c r="H645" s="188"/>
      <c r="I645" s="188"/>
      <c r="J645" s="188"/>
      <c r="K645" s="188"/>
      <c r="L645" s="188"/>
      <c r="M645" s="188"/>
      <c r="N645" s="188">
        <v>0</v>
      </c>
    </row>
    <row r="646" spans="1:14" ht="15.75" x14ac:dyDescent="0.25">
      <c r="A646" s="204" t="s">
        <v>55</v>
      </c>
      <c r="B646" s="205" t="s">
        <v>56</v>
      </c>
      <c r="C646" s="194"/>
      <c r="D646" s="194"/>
      <c r="E646" s="194"/>
      <c r="F646" s="184">
        <v>0</v>
      </c>
      <c r="G646" s="184"/>
      <c r="H646" s="184"/>
      <c r="I646" s="184"/>
      <c r="J646" s="184"/>
      <c r="K646" s="184"/>
      <c r="L646" s="184"/>
      <c r="M646" s="184"/>
      <c r="N646" s="184">
        <v>0</v>
      </c>
    </row>
    <row r="647" spans="1:14" ht="15.75" x14ac:dyDescent="0.25">
      <c r="A647" s="185"/>
      <c r="B647" s="194" t="s">
        <v>57</v>
      </c>
      <c r="C647" s="194"/>
      <c r="D647" s="194"/>
      <c r="E647" s="194"/>
      <c r="F647" s="188">
        <v>0</v>
      </c>
      <c r="G647" s="188"/>
      <c r="H647" s="188"/>
      <c r="I647" s="188"/>
      <c r="J647" s="188"/>
      <c r="K647" s="188"/>
      <c r="L647" s="188"/>
      <c r="M647" s="188"/>
      <c r="N647" s="188">
        <v>0</v>
      </c>
    </row>
    <row r="648" spans="1:14" ht="15.75" x14ac:dyDescent="0.25">
      <c r="A648" s="185"/>
      <c r="B648" s="194" t="s">
        <v>58</v>
      </c>
      <c r="C648" s="194"/>
      <c r="D648" s="194"/>
      <c r="E648" s="194"/>
      <c r="F648" s="188">
        <v>0</v>
      </c>
      <c r="G648" s="188"/>
      <c r="H648" s="188"/>
      <c r="I648" s="188"/>
      <c r="J648" s="188"/>
      <c r="K648" s="188"/>
      <c r="L648" s="188"/>
      <c r="M648" s="188"/>
      <c r="N648" s="188">
        <v>0</v>
      </c>
    </row>
    <row r="649" spans="1:14" ht="15.75" x14ac:dyDescent="0.25">
      <c r="A649" s="185"/>
      <c r="B649" s="194" t="s">
        <v>59</v>
      </c>
      <c r="C649" s="194"/>
      <c r="D649" s="194"/>
      <c r="E649" s="194"/>
      <c r="F649" s="188">
        <v>0</v>
      </c>
      <c r="G649" s="188"/>
      <c r="H649" s="188"/>
      <c r="I649" s="188"/>
      <c r="J649" s="188"/>
      <c r="K649" s="188"/>
      <c r="L649" s="188"/>
      <c r="M649" s="188"/>
      <c r="N649" s="188">
        <v>0</v>
      </c>
    </row>
    <row r="650" spans="1:14" ht="15.75" x14ac:dyDescent="0.25">
      <c r="A650" s="185"/>
      <c r="B650" s="194" t="s">
        <v>60</v>
      </c>
      <c r="C650" s="194"/>
      <c r="D650" s="194"/>
      <c r="E650" s="194"/>
      <c r="F650" s="188">
        <v>0</v>
      </c>
      <c r="G650" s="188"/>
      <c r="H650" s="188"/>
      <c r="I650" s="188"/>
      <c r="J650" s="188"/>
      <c r="K650" s="188"/>
      <c r="L650" s="188"/>
      <c r="M650" s="188"/>
      <c r="N650" s="188">
        <v>0</v>
      </c>
    </row>
    <row r="651" spans="1:14" ht="15.75" x14ac:dyDescent="0.25">
      <c r="A651" s="185"/>
      <c r="B651" s="194" t="s">
        <v>61</v>
      </c>
      <c r="C651" s="194"/>
      <c r="D651" s="194"/>
      <c r="E651" s="194"/>
      <c r="F651" s="188">
        <v>0</v>
      </c>
      <c r="G651" s="188"/>
      <c r="H651" s="188"/>
      <c r="I651" s="188"/>
      <c r="J651" s="188"/>
      <c r="K651" s="188"/>
      <c r="L651" s="188"/>
      <c r="M651" s="188"/>
      <c r="N651" s="188">
        <v>0</v>
      </c>
    </row>
    <row r="652" spans="1:14" ht="15.75" x14ac:dyDescent="0.25">
      <c r="A652" s="185"/>
      <c r="B652" s="194" t="s">
        <v>62</v>
      </c>
      <c r="C652" s="194"/>
      <c r="D652" s="194"/>
      <c r="E652" s="194"/>
      <c r="F652" s="188">
        <v>0</v>
      </c>
      <c r="G652" s="188"/>
      <c r="H652" s="188"/>
      <c r="I652" s="188"/>
      <c r="J652" s="188"/>
      <c r="K652" s="188"/>
      <c r="L652" s="188"/>
      <c r="M652" s="188"/>
      <c r="N652" s="188">
        <v>0</v>
      </c>
    </row>
    <row r="653" spans="1:14" ht="15.75" x14ac:dyDescent="0.25">
      <c r="A653" s="185"/>
      <c r="B653" s="194" t="s">
        <v>63</v>
      </c>
      <c r="C653" s="194"/>
      <c r="D653" s="194"/>
      <c r="E653" s="194"/>
      <c r="F653" s="188">
        <v>0</v>
      </c>
      <c r="G653" s="188"/>
      <c r="H653" s="188"/>
      <c r="I653" s="188"/>
      <c r="J653" s="188"/>
      <c r="K653" s="188"/>
      <c r="L653" s="188"/>
      <c r="M653" s="188"/>
      <c r="N653" s="188">
        <v>0</v>
      </c>
    </row>
    <row r="654" spans="1:14" ht="15.75" x14ac:dyDescent="0.25">
      <c r="A654" s="185"/>
      <c r="B654" s="194" t="s">
        <v>64</v>
      </c>
      <c r="C654" s="194"/>
      <c r="D654" s="194"/>
      <c r="E654" s="194"/>
      <c r="F654" s="188">
        <v>0</v>
      </c>
      <c r="G654" s="188"/>
      <c r="H654" s="188"/>
      <c r="I654" s="188"/>
      <c r="J654" s="188"/>
      <c r="K654" s="188"/>
      <c r="L654" s="188"/>
      <c r="M654" s="188"/>
      <c r="N654" s="188">
        <v>0</v>
      </c>
    </row>
    <row r="655" spans="1:14" ht="15.75" x14ac:dyDescent="0.25">
      <c r="A655" s="185"/>
      <c r="B655" s="194" t="s">
        <v>65</v>
      </c>
      <c r="C655" s="194"/>
      <c r="D655" s="194"/>
      <c r="E655" s="194"/>
      <c r="F655" s="188">
        <v>0</v>
      </c>
      <c r="G655" s="188"/>
      <c r="H655" s="188"/>
      <c r="I655" s="188"/>
      <c r="J655" s="188"/>
      <c r="K655" s="188"/>
      <c r="L655" s="188"/>
      <c r="M655" s="188"/>
      <c r="N655" s="188">
        <v>0</v>
      </c>
    </row>
    <row r="656" spans="1:14" ht="15.75" x14ac:dyDescent="0.25">
      <c r="A656" s="185"/>
      <c r="B656" s="194" t="s">
        <v>66</v>
      </c>
      <c r="C656" s="194"/>
      <c r="D656" s="194"/>
      <c r="E656" s="194"/>
      <c r="F656" s="188">
        <v>0</v>
      </c>
      <c r="G656" s="188"/>
      <c r="H656" s="188"/>
      <c r="I656" s="188"/>
      <c r="J656" s="188"/>
      <c r="K656" s="188"/>
      <c r="L656" s="188"/>
      <c r="M656" s="188"/>
      <c r="N656" s="188">
        <v>0</v>
      </c>
    </row>
    <row r="657" spans="1:14" ht="15.75" x14ac:dyDescent="0.25">
      <c r="A657" s="185"/>
      <c r="B657" s="194" t="s">
        <v>67</v>
      </c>
      <c r="C657" s="194"/>
      <c r="D657" s="194"/>
      <c r="E657" s="194"/>
      <c r="F657" s="188">
        <v>0</v>
      </c>
      <c r="G657" s="188"/>
      <c r="H657" s="188"/>
      <c r="I657" s="188"/>
      <c r="J657" s="188"/>
      <c r="K657" s="188"/>
      <c r="L657" s="188"/>
      <c r="M657" s="188"/>
      <c r="N657" s="188">
        <v>0</v>
      </c>
    </row>
    <row r="658" spans="1:14" ht="15.75" x14ac:dyDescent="0.25">
      <c r="A658" s="204" t="s">
        <v>68</v>
      </c>
      <c r="B658" s="205" t="s">
        <v>69</v>
      </c>
      <c r="C658" s="194"/>
      <c r="D658" s="194"/>
      <c r="E658" s="194"/>
      <c r="F658" s="184">
        <v>0</v>
      </c>
      <c r="G658" s="184"/>
      <c r="H658" s="184"/>
      <c r="I658" s="184"/>
      <c r="J658" s="184"/>
      <c r="K658" s="184"/>
      <c r="L658" s="184"/>
      <c r="M658" s="184"/>
      <c r="N658" s="184">
        <f>+N659</f>
        <v>0</v>
      </c>
    </row>
    <row r="659" spans="1:14" ht="15.75" x14ac:dyDescent="0.25">
      <c r="A659" s="204"/>
      <c r="B659" s="194" t="s">
        <v>70</v>
      </c>
      <c r="C659" s="194"/>
      <c r="D659" s="194"/>
      <c r="E659" s="194"/>
      <c r="F659" s="188">
        <v>0</v>
      </c>
      <c r="G659" s="188"/>
      <c r="H659" s="188"/>
      <c r="I659" s="188"/>
      <c r="J659" s="188"/>
      <c r="K659" s="188"/>
      <c r="L659" s="188"/>
      <c r="M659" s="188"/>
      <c r="N659" s="188">
        <f>SUM(F659:F659)</f>
        <v>0</v>
      </c>
    </row>
    <row r="660" spans="1:14" ht="15.75" x14ac:dyDescent="0.25">
      <c r="A660" s="204"/>
      <c r="B660" s="194" t="s">
        <v>71</v>
      </c>
      <c r="C660" s="194"/>
      <c r="D660" s="194"/>
      <c r="E660" s="194"/>
      <c r="F660" s="188">
        <v>0</v>
      </c>
      <c r="G660" s="188"/>
      <c r="H660" s="188"/>
      <c r="I660" s="188"/>
      <c r="J660" s="188"/>
      <c r="K660" s="188"/>
      <c r="L660" s="188"/>
      <c r="M660" s="188"/>
      <c r="N660" s="188">
        <v>0</v>
      </c>
    </row>
    <row r="661" spans="1:14" ht="15.75" x14ac:dyDescent="0.25">
      <c r="A661" s="204"/>
      <c r="B661" s="194" t="s">
        <v>72</v>
      </c>
      <c r="C661" s="194"/>
      <c r="D661" s="194"/>
      <c r="E661" s="194"/>
      <c r="F661" s="188">
        <v>0</v>
      </c>
      <c r="G661" s="188"/>
      <c r="H661" s="188"/>
      <c r="I661" s="188"/>
      <c r="J661" s="188"/>
      <c r="K661" s="188"/>
      <c r="L661" s="188"/>
      <c r="M661" s="188"/>
      <c r="N661" s="188">
        <v>0</v>
      </c>
    </row>
    <row r="662" spans="1:14" ht="15.75" x14ac:dyDescent="0.25">
      <c r="A662" s="204"/>
      <c r="B662" s="194" t="s">
        <v>73</v>
      </c>
      <c r="C662" s="194"/>
      <c r="D662" s="194"/>
      <c r="E662" s="194"/>
      <c r="F662" s="188">
        <v>0</v>
      </c>
      <c r="G662" s="188"/>
      <c r="H662" s="188"/>
      <c r="I662" s="188"/>
      <c r="J662" s="188"/>
      <c r="K662" s="188"/>
      <c r="L662" s="188"/>
      <c r="M662" s="188"/>
      <c r="N662" s="188">
        <v>0</v>
      </c>
    </row>
    <row r="663" spans="1:14" ht="15.75" x14ac:dyDescent="0.25">
      <c r="A663" s="204"/>
      <c r="B663" s="194" t="s">
        <v>74</v>
      </c>
      <c r="C663" s="194"/>
      <c r="D663" s="194"/>
      <c r="E663" s="194"/>
      <c r="F663" s="188">
        <v>0</v>
      </c>
      <c r="G663" s="188"/>
      <c r="H663" s="188"/>
      <c r="I663" s="188"/>
      <c r="J663" s="188"/>
      <c r="K663" s="188"/>
      <c r="L663" s="188"/>
      <c r="M663" s="188"/>
      <c r="N663" s="188">
        <v>0</v>
      </c>
    </row>
    <row r="664" spans="1:14" ht="15.75" x14ac:dyDescent="0.25">
      <c r="A664" s="204" t="s">
        <v>75</v>
      </c>
      <c r="B664" s="205" t="s">
        <v>76</v>
      </c>
      <c r="C664" s="194"/>
      <c r="D664" s="194"/>
      <c r="E664" s="194"/>
      <c r="F664" s="184">
        <v>0</v>
      </c>
      <c r="G664" s="184"/>
      <c r="H664" s="184"/>
      <c r="I664" s="184"/>
      <c r="J664" s="184"/>
      <c r="K664" s="184"/>
      <c r="L664" s="184"/>
      <c r="M664" s="184"/>
      <c r="N664" s="184">
        <v>0</v>
      </c>
    </row>
    <row r="665" spans="1:14" ht="15.75" x14ac:dyDescent="0.25">
      <c r="A665" s="204"/>
      <c r="B665" s="205" t="s">
        <v>77</v>
      </c>
      <c r="C665" s="194"/>
      <c r="D665" s="194"/>
      <c r="E665" s="194"/>
      <c r="F665" s="188">
        <v>0</v>
      </c>
      <c r="G665" s="188"/>
      <c r="H665" s="188"/>
      <c r="I665" s="188"/>
      <c r="J665" s="188"/>
      <c r="K665" s="188"/>
      <c r="L665" s="188"/>
      <c r="M665" s="188"/>
      <c r="N665" s="188">
        <v>0</v>
      </c>
    </row>
    <row r="666" spans="1:14" ht="15.75" x14ac:dyDescent="0.25">
      <c r="A666" s="204"/>
      <c r="B666" s="194" t="s">
        <v>78</v>
      </c>
      <c r="C666" s="194"/>
      <c r="D666" s="194"/>
      <c r="E666" s="194"/>
      <c r="F666" s="188">
        <v>0</v>
      </c>
      <c r="G666" s="188"/>
      <c r="H666" s="188"/>
      <c r="I666" s="188"/>
      <c r="J666" s="188"/>
      <c r="K666" s="188"/>
      <c r="L666" s="188"/>
      <c r="M666" s="188"/>
      <c r="N666" s="188">
        <v>0</v>
      </c>
    </row>
    <row r="667" spans="1:14" ht="15.75" x14ac:dyDescent="0.25">
      <c r="A667" s="204"/>
      <c r="B667" s="194" t="s">
        <v>79</v>
      </c>
      <c r="C667" s="194"/>
      <c r="D667" s="194"/>
      <c r="E667" s="194"/>
      <c r="F667" s="188">
        <v>0</v>
      </c>
      <c r="G667" s="188"/>
      <c r="H667" s="188"/>
      <c r="I667" s="188"/>
      <c r="J667" s="188"/>
      <c r="K667" s="188"/>
      <c r="L667" s="188"/>
      <c r="M667" s="188"/>
      <c r="N667" s="188">
        <v>0</v>
      </c>
    </row>
    <row r="668" spans="1:14" ht="15.75" x14ac:dyDescent="0.25">
      <c r="A668" s="204"/>
      <c r="B668" s="194" t="s">
        <v>80</v>
      </c>
      <c r="C668" s="194"/>
      <c r="D668" s="194"/>
      <c r="E668" s="194"/>
      <c r="F668" s="188">
        <v>0</v>
      </c>
      <c r="G668" s="188"/>
      <c r="H668" s="188"/>
      <c r="I668" s="188"/>
      <c r="J668" s="188"/>
      <c r="K668" s="188"/>
      <c r="L668" s="188"/>
      <c r="M668" s="188"/>
      <c r="N668" s="188">
        <v>0</v>
      </c>
    </row>
    <row r="669" spans="1:14" ht="15.75" x14ac:dyDescent="0.25">
      <c r="A669" s="204" t="s">
        <v>81</v>
      </c>
      <c r="B669" s="205" t="s">
        <v>82</v>
      </c>
      <c r="C669" s="194"/>
      <c r="D669" s="194"/>
      <c r="E669" s="194"/>
      <c r="F669" s="184">
        <v>0</v>
      </c>
      <c r="G669" s="184"/>
      <c r="H669" s="184"/>
      <c r="I669" s="184"/>
      <c r="J669" s="184"/>
      <c r="K669" s="184"/>
      <c r="L669" s="184"/>
      <c r="M669" s="184"/>
      <c r="N669" s="184">
        <v>0</v>
      </c>
    </row>
    <row r="670" spans="1:14" ht="15.75" x14ac:dyDescent="0.25">
      <c r="A670" s="204"/>
      <c r="B670" s="194" t="s">
        <v>83</v>
      </c>
      <c r="C670" s="194"/>
      <c r="D670" s="194"/>
      <c r="E670" s="194"/>
      <c r="F670" s="188">
        <v>0</v>
      </c>
      <c r="G670" s="188"/>
      <c r="H670" s="188"/>
      <c r="I670" s="188"/>
      <c r="J670" s="188"/>
      <c r="K670" s="188"/>
      <c r="L670" s="188"/>
      <c r="M670" s="188"/>
      <c r="N670" s="188">
        <v>0</v>
      </c>
    </row>
    <row r="671" spans="1:14" ht="15.75" x14ac:dyDescent="0.25">
      <c r="A671" s="204"/>
      <c r="B671" s="194" t="s">
        <v>84</v>
      </c>
      <c r="C671" s="194"/>
      <c r="D671" s="194"/>
      <c r="E671" s="194"/>
      <c r="F671" s="188">
        <v>0</v>
      </c>
      <c r="G671" s="188"/>
      <c r="H671" s="188"/>
      <c r="I671" s="188"/>
      <c r="J671" s="188"/>
      <c r="K671" s="188"/>
      <c r="L671" s="188"/>
      <c r="M671" s="188"/>
      <c r="N671" s="188">
        <v>0</v>
      </c>
    </row>
    <row r="672" spans="1:14" ht="15.75" x14ac:dyDescent="0.25">
      <c r="A672" s="204"/>
      <c r="B672" s="194" t="s">
        <v>85</v>
      </c>
      <c r="C672" s="194"/>
      <c r="D672" s="194"/>
      <c r="E672" s="194"/>
      <c r="F672" s="188">
        <v>0</v>
      </c>
      <c r="G672" s="188"/>
      <c r="H672" s="188"/>
      <c r="I672" s="188"/>
      <c r="J672" s="188"/>
      <c r="K672" s="188"/>
      <c r="L672" s="188"/>
      <c r="M672" s="188"/>
      <c r="N672" s="188">
        <v>0</v>
      </c>
    </row>
    <row r="673" spans="1:14" ht="15.75" x14ac:dyDescent="0.25">
      <c r="A673" s="204"/>
      <c r="B673" s="194" t="s">
        <v>86</v>
      </c>
      <c r="C673" s="194"/>
      <c r="D673" s="194"/>
      <c r="E673" s="194"/>
      <c r="F673" s="188">
        <v>0</v>
      </c>
      <c r="G673" s="188"/>
      <c r="H673" s="188"/>
      <c r="I673" s="188"/>
      <c r="J673" s="188"/>
      <c r="K673" s="188"/>
      <c r="L673" s="188"/>
      <c r="M673" s="188"/>
      <c r="N673" s="188">
        <v>0</v>
      </c>
    </row>
    <row r="674" spans="1:14" ht="15.75" x14ac:dyDescent="0.25">
      <c r="A674" s="185"/>
      <c r="B674" s="194" t="s">
        <v>87</v>
      </c>
      <c r="C674" s="194"/>
      <c r="D674" s="194"/>
      <c r="E674" s="194"/>
      <c r="F674" s="188">
        <v>0</v>
      </c>
      <c r="G674" s="188"/>
      <c r="H674" s="188"/>
      <c r="I674" s="188"/>
      <c r="J674" s="188"/>
      <c r="K674" s="188"/>
      <c r="L674" s="188"/>
      <c r="M674" s="188"/>
      <c r="N674" s="188">
        <v>0</v>
      </c>
    </row>
    <row r="675" spans="1:14" ht="15.75" x14ac:dyDescent="0.25">
      <c r="A675" s="185"/>
      <c r="B675" s="205" t="s">
        <v>88</v>
      </c>
      <c r="C675" s="194"/>
      <c r="D675" s="194"/>
      <c r="E675" s="194"/>
      <c r="F675" s="206">
        <f>+F608+F590+F596</f>
        <v>13677873.199999999</v>
      </c>
      <c r="G675" s="206"/>
      <c r="H675" s="206"/>
      <c r="I675" s="206"/>
      <c r="J675" s="206"/>
      <c r="K675" s="206"/>
      <c r="L675" s="206"/>
      <c r="M675" s="206"/>
      <c r="N675" s="206" t="e">
        <f>+N608+N596+N590+N658</f>
        <v>#REF!</v>
      </c>
    </row>
    <row r="676" spans="1:14" ht="15.75" x14ac:dyDescent="0.25">
      <c r="A676" s="185"/>
      <c r="B676" s="205"/>
      <c r="C676" s="194"/>
      <c r="D676" s="194"/>
      <c r="E676" s="194"/>
      <c r="F676" s="188"/>
      <c r="G676" s="188"/>
      <c r="H676" s="188"/>
      <c r="I676" s="188"/>
      <c r="J676" s="188"/>
      <c r="K676" s="188"/>
      <c r="L676" s="188"/>
      <c r="M676" s="188"/>
      <c r="N676" s="188"/>
    </row>
    <row r="677" spans="1:14" ht="15.75" x14ac:dyDescent="0.25">
      <c r="A677" s="185"/>
      <c r="B677" s="205"/>
      <c r="C677" s="194"/>
      <c r="D677" s="194"/>
      <c r="E677" s="194"/>
      <c r="F677" s="188"/>
      <c r="G677" s="188"/>
      <c r="H677" s="188"/>
      <c r="I677" s="188"/>
      <c r="J677" s="188"/>
      <c r="K677" s="188"/>
      <c r="L677" s="188"/>
      <c r="M677" s="188"/>
      <c r="N677" s="188"/>
    </row>
    <row r="678" spans="1:14" ht="15.75" x14ac:dyDescent="0.25">
      <c r="A678" s="185"/>
      <c r="B678" s="205"/>
      <c r="C678" s="194"/>
      <c r="D678" s="194"/>
      <c r="E678" s="194"/>
      <c r="F678" s="188"/>
      <c r="G678" s="188"/>
      <c r="H678" s="188"/>
      <c r="I678" s="188"/>
      <c r="J678" s="188"/>
      <c r="K678" s="188"/>
      <c r="L678" s="188"/>
      <c r="M678" s="188"/>
      <c r="N678" s="188"/>
    </row>
    <row r="679" spans="1:14" ht="15.75" x14ac:dyDescent="0.25">
      <c r="A679" s="204" t="s">
        <v>89</v>
      </c>
      <c r="B679" s="205" t="s">
        <v>90</v>
      </c>
      <c r="C679" s="194"/>
      <c r="D679" s="194"/>
      <c r="E679" s="194"/>
      <c r="F679" s="188"/>
      <c r="G679" s="188"/>
      <c r="H679" s="188"/>
      <c r="I679" s="188"/>
      <c r="J679" s="188"/>
      <c r="K679" s="188"/>
      <c r="L679" s="188"/>
      <c r="M679" s="188"/>
      <c r="N679" s="188"/>
    </row>
    <row r="680" spans="1:14" ht="15.75" x14ac:dyDescent="0.25">
      <c r="A680" s="204" t="s">
        <v>91</v>
      </c>
      <c r="B680" s="205" t="s">
        <v>92</v>
      </c>
      <c r="C680" s="194"/>
      <c r="D680" s="194"/>
      <c r="E680" s="194"/>
      <c r="F680" s="184">
        <v>0</v>
      </c>
      <c r="G680" s="184"/>
      <c r="H680" s="184"/>
      <c r="I680" s="184"/>
      <c r="J680" s="184"/>
      <c r="K680" s="184"/>
      <c r="L680" s="184"/>
      <c r="M680" s="184"/>
      <c r="N680" s="184">
        <v>0</v>
      </c>
    </row>
    <row r="681" spans="1:14" ht="15.75" x14ac:dyDescent="0.25">
      <c r="A681" s="185"/>
      <c r="B681" s="194" t="s">
        <v>93</v>
      </c>
      <c r="C681" s="194"/>
      <c r="D681" s="194" t="s">
        <v>94</v>
      </c>
      <c r="E681" s="194"/>
      <c r="F681" s="188">
        <v>0</v>
      </c>
      <c r="G681" s="188"/>
      <c r="H681" s="188"/>
      <c r="I681" s="188"/>
      <c r="J681" s="188"/>
      <c r="K681" s="188"/>
      <c r="L681" s="188"/>
      <c r="M681" s="188"/>
      <c r="N681" s="188">
        <v>0</v>
      </c>
    </row>
    <row r="682" spans="1:14" ht="15.75" x14ac:dyDescent="0.25">
      <c r="A682" s="185"/>
      <c r="B682" s="194" t="s">
        <v>95</v>
      </c>
      <c r="C682" s="194"/>
      <c r="D682" s="194"/>
      <c r="E682" s="194"/>
      <c r="F682" s="188">
        <v>0</v>
      </c>
      <c r="G682" s="188"/>
      <c r="H682" s="188"/>
      <c r="I682" s="188"/>
      <c r="J682" s="188"/>
      <c r="K682" s="188"/>
      <c r="L682" s="188"/>
      <c r="M682" s="188"/>
      <c r="N682" s="188">
        <v>0</v>
      </c>
    </row>
    <row r="683" spans="1:14" ht="15.75" x14ac:dyDescent="0.25">
      <c r="A683" s="204" t="s">
        <v>96</v>
      </c>
      <c r="B683" s="207" t="s">
        <v>97</v>
      </c>
      <c r="C683" s="194"/>
      <c r="D683" s="194"/>
      <c r="E683" s="194"/>
      <c r="F683" s="184">
        <v>0</v>
      </c>
      <c r="G683" s="184"/>
      <c r="H683" s="184"/>
      <c r="I683" s="184"/>
      <c r="J683" s="184"/>
      <c r="K683" s="184"/>
      <c r="L683" s="184"/>
      <c r="M683" s="184"/>
      <c r="N683" s="184">
        <v>0</v>
      </c>
    </row>
    <row r="684" spans="1:14" ht="15.75" x14ac:dyDescent="0.25">
      <c r="A684" s="185"/>
      <c r="B684" s="194" t="s">
        <v>98</v>
      </c>
      <c r="C684" s="194"/>
      <c r="D684" s="194"/>
      <c r="E684" s="194"/>
      <c r="F684" s="188">
        <v>0</v>
      </c>
      <c r="G684" s="188"/>
      <c r="H684" s="188"/>
      <c r="I684" s="188"/>
      <c r="J684" s="188"/>
      <c r="K684" s="188"/>
      <c r="L684" s="188"/>
      <c r="M684" s="188"/>
      <c r="N684" s="188">
        <v>0</v>
      </c>
    </row>
    <row r="685" spans="1:14" ht="15.75" x14ac:dyDescent="0.25">
      <c r="A685" s="185"/>
      <c r="B685" s="194" t="s">
        <v>99</v>
      </c>
      <c r="C685" s="194"/>
      <c r="D685" s="194"/>
      <c r="E685" s="194"/>
      <c r="F685" s="188">
        <v>0</v>
      </c>
      <c r="G685" s="188"/>
      <c r="H685" s="188"/>
      <c r="I685" s="188"/>
      <c r="J685" s="188"/>
      <c r="K685" s="188"/>
      <c r="L685" s="188"/>
      <c r="M685" s="188"/>
      <c r="N685" s="188">
        <v>0</v>
      </c>
    </row>
    <row r="686" spans="1:14" ht="15.75" x14ac:dyDescent="0.25">
      <c r="A686" s="204" t="s">
        <v>100</v>
      </c>
      <c r="B686" s="205" t="s">
        <v>101</v>
      </c>
      <c r="C686" s="194"/>
      <c r="D686" s="194"/>
      <c r="E686" s="194"/>
      <c r="F686" s="184">
        <v>0</v>
      </c>
      <c r="G686" s="184"/>
      <c r="H686" s="184"/>
      <c r="I686" s="184"/>
      <c r="J686" s="184"/>
      <c r="K686" s="184"/>
      <c r="L686" s="184"/>
      <c r="M686" s="184"/>
      <c r="N686" s="184">
        <v>0</v>
      </c>
    </row>
    <row r="687" spans="1:14" ht="15.75" x14ac:dyDescent="0.25">
      <c r="A687" s="185"/>
      <c r="B687" s="208" t="s">
        <v>102</v>
      </c>
      <c r="C687" s="194"/>
      <c r="D687" s="194"/>
      <c r="E687" s="194"/>
      <c r="F687" s="188">
        <v>0</v>
      </c>
      <c r="G687" s="188"/>
      <c r="H687" s="188"/>
      <c r="I687" s="188"/>
      <c r="J687" s="188"/>
      <c r="K687" s="188"/>
      <c r="L687" s="188"/>
      <c r="M687" s="188"/>
      <c r="N687" s="188">
        <v>0</v>
      </c>
    </row>
    <row r="688" spans="1:14" ht="15.75" x14ac:dyDescent="0.25">
      <c r="A688" s="185"/>
      <c r="B688" s="208" t="s">
        <v>103</v>
      </c>
      <c r="C688" s="194"/>
      <c r="D688" s="194"/>
      <c r="E688" s="194"/>
      <c r="F688" s="209">
        <v>0</v>
      </c>
      <c r="G688" s="209"/>
      <c r="H688" s="209"/>
      <c r="I688" s="209"/>
      <c r="J688" s="209"/>
      <c r="K688" s="209"/>
      <c r="L688" s="209"/>
      <c r="M688" s="209"/>
      <c r="N688" s="209">
        <v>0</v>
      </c>
    </row>
    <row r="689" spans="1:26" ht="15.75" x14ac:dyDescent="0.25">
      <c r="A689" s="185"/>
      <c r="B689" s="205" t="s">
        <v>104</v>
      </c>
      <c r="C689" s="194"/>
      <c r="D689" s="194"/>
      <c r="E689" s="194"/>
      <c r="F689" s="184">
        <f>+F685+F684+F683+F682+F680+F679</f>
        <v>0</v>
      </c>
      <c r="G689" s="184"/>
      <c r="H689" s="184"/>
      <c r="I689" s="184"/>
      <c r="J689" s="184"/>
      <c r="K689" s="184"/>
      <c r="L689" s="184"/>
      <c r="M689" s="184"/>
      <c r="N689" s="184">
        <f t="shared" ref="N689" si="29">+N685+N684+N683+N682+N680+N679</f>
        <v>0</v>
      </c>
    </row>
    <row r="690" spans="1:26" ht="15.75" x14ac:dyDescent="0.25">
      <c r="A690" s="185"/>
      <c r="B690" s="205"/>
      <c r="C690" s="194"/>
      <c r="D690" s="194"/>
      <c r="E690" s="194"/>
      <c r="F690" s="188"/>
      <c r="G690" s="188"/>
      <c r="H690" s="188"/>
      <c r="I690" s="188"/>
      <c r="J690" s="188"/>
      <c r="K690" s="188"/>
      <c r="L690" s="188"/>
      <c r="M690" s="188"/>
      <c r="N690" s="188"/>
    </row>
    <row r="691" spans="1:26" ht="16.5" thickBot="1" x14ac:dyDescent="0.3">
      <c r="A691" s="194"/>
      <c r="B691" s="205" t="s">
        <v>105</v>
      </c>
      <c r="C691" s="194"/>
      <c r="D691" s="194"/>
      <c r="E691" s="194"/>
      <c r="F691" s="210">
        <f>+F689+F675</f>
        <v>13677873.199999999</v>
      </c>
      <c r="G691" s="210"/>
      <c r="H691" s="210"/>
      <c r="I691" s="210"/>
      <c r="J691" s="210"/>
      <c r="K691" s="210"/>
      <c r="L691" s="210"/>
      <c r="M691" s="210"/>
      <c r="N691" s="210" t="e">
        <f>+N675</f>
        <v>#REF!</v>
      </c>
      <c r="O691" s="10"/>
      <c r="P691" s="10"/>
    </row>
    <row r="692" spans="1:26" ht="16.5" thickTop="1" x14ac:dyDescent="0.25">
      <c r="A692" s="194"/>
      <c r="B692" s="205"/>
      <c r="C692" s="194"/>
      <c r="D692" s="194"/>
      <c r="E692" s="194"/>
      <c r="F692" s="184"/>
      <c r="G692" s="184"/>
      <c r="H692" s="184"/>
      <c r="I692" s="184"/>
      <c r="J692" s="184"/>
      <c r="K692" s="184"/>
      <c r="L692" s="184"/>
      <c r="M692" s="184"/>
      <c r="N692" s="184"/>
    </row>
    <row r="693" spans="1:26" ht="15.75" x14ac:dyDescent="0.25">
      <c r="A693" s="194"/>
      <c r="B693" s="205"/>
      <c r="C693" s="194"/>
      <c r="D693" s="194"/>
      <c r="E693" s="194"/>
      <c r="F693" s="184"/>
      <c r="G693" s="184"/>
      <c r="H693" s="184"/>
      <c r="I693" s="184"/>
      <c r="J693" s="184"/>
      <c r="K693" s="184"/>
      <c r="L693" s="184"/>
      <c r="M693" s="184"/>
      <c r="N693" s="184"/>
    </row>
    <row r="694" spans="1:26" ht="15.75" x14ac:dyDescent="0.25">
      <c r="A694" s="194"/>
      <c r="B694" s="205"/>
      <c r="C694" s="194"/>
      <c r="D694" s="194"/>
      <c r="E694" s="194"/>
      <c r="F694" s="184"/>
      <c r="G694" s="184"/>
      <c r="H694" s="184"/>
      <c r="I694" s="184"/>
      <c r="J694" s="184"/>
      <c r="K694" s="184"/>
      <c r="L694" s="184"/>
      <c r="M694" s="184"/>
      <c r="N694" s="184"/>
      <c r="O694" s="132"/>
      <c r="P694" s="132"/>
      <c r="Q694" s="132"/>
      <c r="R694" s="132"/>
      <c r="S694" s="132"/>
      <c r="T694" s="132"/>
      <c r="U694" s="132"/>
      <c r="V694" s="132"/>
      <c r="W694" s="132"/>
      <c r="X694" s="132"/>
      <c r="Y694" s="132"/>
      <c r="Z694" s="132"/>
    </row>
    <row r="695" spans="1:26" ht="15.75" x14ac:dyDescent="0.25">
      <c r="A695" s="194"/>
      <c r="B695" s="205"/>
      <c r="C695" s="194"/>
      <c r="D695" s="194"/>
      <c r="E695" s="194"/>
      <c r="F695" s="184"/>
      <c r="G695" s="184"/>
      <c r="H695" s="184"/>
      <c r="I695" s="184"/>
      <c r="J695" s="184"/>
      <c r="K695" s="184"/>
      <c r="L695" s="184"/>
      <c r="M695" s="184"/>
      <c r="N695" s="184"/>
      <c r="O695" s="132"/>
      <c r="P695" s="132"/>
      <c r="Q695" s="132"/>
      <c r="R695" s="132"/>
      <c r="S695" s="132"/>
      <c r="T695" s="132"/>
      <c r="U695" s="132"/>
      <c r="V695" s="132"/>
      <c r="W695" s="132"/>
      <c r="X695" s="132"/>
      <c r="Y695" s="132"/>
      <c r="Z695" s="132"/>
    </row>
    <row r="696" spans="1:26" ht="15" customHeight="1" x14ac:dyDescent="0.25">
      <c r="A696" s="286" t="s">
        <v>106</v>
      </c>
      <c r="B696" s="286"/>
      <c r="C696" s="286"/>
      <c r="D696" s="286"/>
      <c r="E696" s="286"/>
      <c r="F696" s="290" t="s">
        <v>107</v>
      </c>
      <c r="G696" s="290"/>
      <c r="H696" s="290"/>
      <c r="I696" s="290"/>
      <c r="J696" s="290"/>
      <c r="K696" s="290"/>
      <c r="L696" s="290"/>
      <c r="M696" s="290"/>
      <c r="N696" s="290"/>
      <c r="O696" s="110"/>
      <c r="P696" s="110"/>
      <c r="Q696" s="168"/>
      <c r="R696" s="168"/>
      <c r="S696" s="168"/>
      <c r="T696" s="168"/>
      <c r="U696" s="168"/>
      <c r="V696" s="168"/>
      <c r="W696" s="168"/>
      <c r="X696" s="168"/>
      <c r="Y696" s="168"/>
      <c r="Z696" s="66"/>
    </row>
    <row r="697" spans="1:26" x14ac:dyDescent="0.25">
      <c r="A697" s="213"/>
      <c r="B697" s="214"/>
      <c r="C697" s="214"/>
      <c r="D697" s="215"/>
      <c r="E697" s="215"/>
      <c r="F697" s="214"/>
      <c r="G697" s="214"/>
      <c r="H697" s="214"/>
      <c r="I697" s="214"/>
      <c r="J697" s="214"/>
      <c r="K697" s="214"/>
      <c r="L697" s="214"/>
      <c r="M697" s="214"/>
      <c r="N697" s="214"/>
      <c r="O697" s="66"/>
      <c r="P697" s="66"/>
      <c r="Q697" s="66"/>
      <c r="R697" s="66"/>
      <c r="S697" s="66"/>
      <c r="T697" s="66"/>
      <c r="U697" s="66"/>
      <c r="V697" s="66"/>
      <c r="W697" s="66"/>
      <c r="X697" s="66"/>
      <c r="Y697" s="66"/>
      <c r="Z697" s="111"/>
    </row>
    <row r="698" spans="1:26" x14ac:dyDescent="0.25">
      <c r="A698" s="214"/>
      <c r="B698" s="214"/>
      <c r="C698" s="214"/>
      <c r="D698" s="215"/>
      <c r="E698" s="215"/>
      <c r="F698" s="214"/>
      <c r="G698" s="214"/>
      <c r="H698" s="214"/>
      <c r="I698" s="214"/>
      <c r="J698" s="214"/>
      <c r="K698" s="214"/>
      <c r="L698" s="214"/>
      <c r="M698" s="214"/>
      <c r="N698" s="214"/>
      <c r="O698" s="66"/>
      <c r="P698" s="66"/>
      <c r="Q698" s="66"/>
      <c r="R698" s="66"/>
      <c r="S698" s="66"/>
      <c r="T698" s="66"/>
      <c r="U698" s="66"/>
      <c r="V698" s="66"/>
      <c r="W698" s="66"/>
      <c r="X698" s="66"/>
      <c r="Y698" s="66"/>
      <c r="Z698" s="66"/>
    </row>
    <row r="699" spans="1:26" ht="19.5" customHeight="1" x14ac:dyDescent="0.25">
      <c r="A699" s="285" t="s">
        <v>123</v>
      </c>
      <c r="B699" s="285"/>
      <c r="C699" s="285"/>
      <c r="D699" s="285"/>
      <c r="E699" s="285"/>
      <c r="F699" s="287" t="s">
        <v>129</v>
      </c>
      <c r="G699" s="287"/>
      <c r="H699" s="287"/>
      <c r="I699" s="287"/>
      <c r="J699" s="287"/>
      <c r="K699" s="287"/>
      <c r="L699" s="287"/>
      <c r="M699" s="287"/>
      <c r="N699" s="287"/>
      <c r="O699" s="115"/>
      <c r="P699" s="115"/>
      <c r="Q699" s="166"/>
      <c r="R699" s="166"/>
      <c r="S699" s="166"/>
      <c r="T699" s="166"/>
      <c r="U699" s="166"/>
      <c r="V699" s="166"/>
      <c r="W699" s="166"/>
      <c r="X699" s="166"/>
      <c r="Y699" s="166"/>
      <c r="Z699" s="66"/>
    </row>
    <row r="700" spans="1:26" x14ac:dyDescent="0.25">
      <c r="A700" s="284" t="s">
        <v>108</v>
      </c>
      <c r="B700" s="284"/>
      <c r="C700" s="284"/>
      <c r="D700" s="284"/>
      <c r="E700" s="284"/>
      <c r="F700" s="284" t="s">
        <v>128</v>
      </c>
      <c r="G700" s="284"/>
      <c r="H700" s="284"/>
      <c r="I700" s="284"/>
      <c r="J700" s="284"/>
      <c r="K700" s="284"/>
      <c r="L700" s="284"/>
      <c r="M700" s="284"/>
      <c r="N700" s="284"/>
      <c r="O700" s="211"/>
      <c r="P700" s="211"/>
      <c r="Q700" s="167"/>
      <c r="R700" s="167"/>
      <c r="S700" s="167"/>
      <c r="T700" s="167"/>
      <c r="U700" s="167"/>
      <c r="V700" s="167"/>
      <c r="W700" s="167"/>
      <c r="X700" s="167"/>
      <c r="Y700" s="167"/>
      <c r="Z700" s="115"/>
    </row>
    <row r="701" spans="1:26" x14ac:dyDescent="0.25">
      <c r="A701" s="65"/>
      <c r="B701" s="65"/>
      <c r="C701" s="65"/>
      <c r="D701" s="65"/>
      <c r="E701" s="65"/>
      <c r="F701" s="65"/>
      <c r="G701" s="65"/>
      <c r="H701" s="65"/>
      <c r="I701" s="65"/>
      <c r="J701" s="65"/>
      <c r="K701" s="65"/>
      <c r="L701" s="65"/>
      <c r="M701" s="65"/>
      <c r="N701" s="65"/>
      <c r="O701" s="65"/>
      <c r="P701" s="65"/>
      <c r="Q701" s="65"/>
      <c r="R701" s="65"/>
      <c r="S701" s="65"/>
      <c r="T701" s="65"/>
      <c r="U701" s="65"/>
      <c r="V701" s="65"/>
      <c r="W701" s="65"/>
      <c r="X701" s="65"/>
      <c r="Y701" s="65"/>
      <c r="Z701" s="65"/>
    </row>
    <row r="718" spans="1:14" ht="15.75" customHeight="1" x14ac:dyDescent="0.25">
      <c r="A718" s="288" t="s">
        <v>0</v>
      </c>
      <c r="B718" s="288"/>
      <c r="C718" s="288"/>
      <c r="D718" s="288"/>
      <c r="E718" s="288"/>
      <c r="F718" s="288"/>
      <c r="G718" s="288"/>
      <c r="H718" s="288"/>
      <c r="I718" s="288"/>
      <c r="J718" s="288"/>
      <c r="K718" s="288"/>
      <c r="L718" s="288"/>
      <c r="M718" s="288"/>
      <c r="N718" s="288"/>
    </row>
    <row r="719" spans="1:14" ht="15.75" customHeight="1" x14ac:dyDescent="0.25">
      <c r="A719" s="288" t="s">
        <v>156</v>
      </c>
      <c r="B719" s="288"/>
      <c r="C719" s="288"/>
      <c r="D719" s="288"/>
      <c r="E719" s="288"/>
      <c r="F719" s="288"/>
      <c r="G719" s="288"/>
      <c r="H719" s="288"/>
      <c r="I719" s="288"/>
      <c r="J719" s="288"/>
      <c r="K719" s="288"/>
      <c r="L719" s="288"/>
      <c r="M719" s="288"/>
      <c r="N719" s="288"/>
    </row>
    <row r="720" spans="1:14" ht="15.75" x14ac:dyDescent="0.25">
      <c r="A720" s="171" t="s">
        <v>2</v>
      </c>
      <c r="B720" s="172"/>
      <c r="C720" s="173"/>
      <c r="D720" s="173"/>
      <c r="E720" s="173"/>
      <c r="F720" s="174"/>
      <c r="G720" s="174"/>
      <c r="H720" s="174"/>
      <c r="I720" s="174"/>
      <c r="J720" s="174"/>
      <c r="K720" s="174"/>
      <c r="L720" s="174"/>
      <c r="M720" s="174"/>
      <c r="N720" s="174"/>
    </row>
    <row r="721" spans="1:18" ht="15.75" x14ac:dyDescent="0.25">
      <c r="A721" s="175" t="s">
        <v>3</v>
      </c>
      <c r="B721" s="176" t="s">
        <v>4</v>
      </c>
      <c r="C721" s="177"/>
      <c r="D721" s="177"/>
      <c r="E721" s="178"/>
      <c r="F721" s="179" t="s">
        <v>5</v>
      </c>
      <c r="G721" s="184"/>
      <c r="H721" s="184"/>
      <c r="I721" s="184"/>
      <c r="J721" s="184"/>
      <c r="K721" s="184"/>
      <c r="L721" s="184"/>
      <c r="M721" s="184"/>
    </row>
    <row r="722" spans="1:18" ht="15.75" x14ac:dyDescent="0.25">
      <c r="A722" s="181" t="s">
        <v>8</v>
      </c>
      <c r="B722" s="182" t="s">
        <v>9</v>
      </c>
      <c r="C722" s="182"/>
      <c r="D722" s="183"/>
      <c r="E722" s="183"/>
      <c r="F722" s="184">
        <f>+F723+F724+F727</f>
        <v>13240183.34</v>
      </c>
      <c r="G722" s="184"/>
      <c r="H722" s="184"/>
      <c r="I722" s="184"/>
      <c r="J722" s="184"/>
      <c r="K722" s="184"/>
      <c r="L722" s="184"/>
      <c r="M722" s="184"/>
    </row>
    <row r="723" spans="1:18" ht="15.75" x14ac:dyDescent="0.25">
      <c r="A723" s="185"/>
      <c r="B723" s="186" t="s">
        <v>10</v>
      </c>
      <c r="C723" s="187"/>
      <c r="D723" s="187"/>
      <c r="E723" s="183"/>
      <c r="F723" s="188">
        <v>11393082.130000001</v>
      </c>
      <c r="G723" s="188"/>
      <c r="H723" s="188"/>
      <c r="I723" s="188"/>
      <c r="J723" s="188"/>
      <c r="K723" s="188"/>
      <c r="L723" s="188"/>
      <c r="M723" s="188"/>
    </row>
    <row r="724" spans="1:18" ht="15.75" x14ac:dyDescent="0.25">
      <c r="A724" s="185"/>
      <c r="B724" s="186" t="s">
        <v>11</v>
      </c>
      <c r="C724" s="187"/>
      <c r="D724" s="187"/>
      <c r="E724" s="183"/>
      <c r="F724" s="188">
        <v>125000</v>
      </c>
      <c r="G724" s="188"/>
      <c r="H724" s="188"/>
      <c r="I724" s="188"/>
      <c r="J724" s="188"/>
      <c r="K724" s="188"/>
      <c r="L724" s="188"/>
      <c r="M724" s="188"/>
    </row>
    <row r="725" spans="1:18" ht="15.75" x14ac:dyDescent="0.25">
      <c r="A725" s="185"/>
      <c r="B725" s="189" t="s">
        <v>148</v>
      </c>
      <c r="C725" s="190"/>
      <c r="D725" s="190"/>
      <c r="E725" s="183"/>
      <c r="F725" s="188">
        <v>0</v>
      </c>
      <c r="G725" s="188"/>
      <c r="H725" s="188"/>
      <c r="I725" s="188"/>
      <c r="J725" s="188"/>
      <c r="K725" s="188"/>
      <c r="L725" s="188"/>
      <c r="M725" s="188"/>
    </row>
    <row r="726" spans="1:18" ht="15.75" x14ac:dyDescent="0.25">
      <c r="A726" s="185"/>
      <c r="B726" s="189" t="s">
        <v>149</v>
      </c>
      <c r="C726" s="190"/>
      <c r="D726" s="190"/>
      <c r="E726" s="183"/>
      <c r="F726" s="188">
        <v>0</v>
      </c>
      <c r="G726" s="188"/>
      <c r="H726" s="188"/>
      <c r="I726" s="188"/>
      <c r="J726" s="188"/>
      <c r="K726" s="188"/>
      <c r="L726" s="188"/>
      <c r="M726" s="188"/>
    </row>
    <row r="727" spans="1:18" ht="15.75" x14ac:dyDescent="0.25">
      <c r="A727" s="185"/>
      <c r="B727" s="212" t="s">
        <v>150</v>
      </c>
      <c r="C727" s="212"/>
      <c r="D727" s="212"/>
      <c r="E727" s="183"/>
      <c r="F727" s="188">
        <v>1722101.21</v>
      </c>
      <c r="G727" s="188"/>
      <c r="H727" s="188"/>
      <c r="I727" s="188"/>
      <c r="J727" s="188"/>
      <c r="K727" s="188"/>
      <c r="L727" s="188"/>
      <c r="M727" s="188"/>
    </row>
    <row r="728" spans="1:18" ht="15.75" x14ac:dyDescent="0.25">
      <c r="A728" s="181" t="s">
        <v>12</v>
      </c>
      <c r="B728" s="192" t="s">
        <v>13</v>
      </c>
      <c r="C728" s="187"/>
      <c r="D728" s="183"/>
      <c r="E728" s="183"/>
      <c r="F728" s="184">
        <f>+F729+F730+F734+F733</f>
        <v>231162.87</v>
      </c>
      <c r="G728" s="184"/>
      <c r="H728" s="184"/>
      <c r="I728" s="184"/>
      <c r="J728" s="184"/>
      <c r="K728" s="184"/>
      <c r="L728" s="184"/>
      <c r="M728" s="184"/>
    </row>
    <row r="729" spans="1:18" ht="15.75" x14ac:dyDescent="0.25">
      <c r="A729" s="185"/>
      <c r="B729" s="186" t="s">
        <v>14</v>
      </c>
      <c r="C729" s="187"/>
      <c r="D729" s="187"/>
      <c r="E729" s="183"/>
      <c r="F729" s="188">
        <v>54292.87</v>
      </c>
      <c r="G729" s="188"/>
      <c r="H729" s="188"/>
      <c r="I729" s="188"/>
      <c r="J729" s="188"/>
      <c r="K729" s="188"/>
      <c r="L729" s="188"/>
      <c r="M729" s="188"/>
    </row>
    <row r="730" spans="1:18" ht="15.75" x14ac:dyDescent="0.25">
      <c r="A730" s="193"/>
      <c r="B730" s="194" t="s">
        <v>15</v>
      </c>
      <c r="C730" s="212"/>
      <c r="D730" s="212"/>
      <c r="E730" s="183"/>
      <c r="F730" s="188">
        <f t="shared" ref="F730:F732" si="30">SUM(E730:E730)</f>
        <v>0</v>
      </c>
      <c r="G730" s="188"/>
      <c r="H730" s="188"/>
      <c r="I730" s="188"/>
      <c r="J730" s="188"/>
      <c r="K730" s="188"/>
      <c r="L730" s="188"/>
      <c r="M730" s="188"/>
    </row>
    <row r="731" spans="1:18" ht="15.75" x14ac:dyDescent="0.25">
      <c r="A731" s="185"/>
      <c r="B731" s="186" t="s">
        <v>16</v>
      </c>
      <c r="C731" s="187"/>
      <c r="D731" s="187"/>
      <c r="E731" s="183"/>
      <c r="F731" s="188">
        <f t="shared" si="30"/>
        <v>0</v>
      </c>
      <c r="G731" s="188"/>
      <c r="H731" s="188"/>
      <c r="I731" s="188"/>
      <c r="J731" s="188"/>
      <c r="K731" s="188"/>
      <c r="L731" s="188"/>
      <c r="M731" s="188"/>
    </row>
    <row r="732" spans="1:18" ht="15.75" x14ac:dyDescent="0.25">
      <c r="A732" s="185"/>
      <c r="B732" s="195" t="s">
        <v>17</v>
      </c>
      <c r="C732" s="195"/>
      <c r="D732" s="195"/>
      <c r="E732" s="183"/>
      <c r="F732" s="188">
        <f t="shared" si="30"/>
        <v>0</v>
      </c>
      <c r="G732" s="188"/>
      <c r="H732" s="188"/>
      <c r="I732" s="188"/>
      <c r="J732" s="188"/>
      <c r="K732" s="188"/>
      <c r="L732" s="188"/>
      <c r="M732" s="188"/>
    </row>
    <row r="733" spans="1:18" ht="15.75" x14ac:dyDescent="0.25">
      <c r="A733" s="185"/>
      <c r="B733" s="186" t="s">
        <v>18</v>
      </c>
      <c r="C733" s="187"/>
      <c r="D733" s="187"/>
      <c r="E733" s="196"/>
      <c r="F733" s="188">
        <v>75000</v>
      </c>
      <c r="G733" s="188"/>
      <c r="H733" s="188"/>
      <c r="I733" s="188"/>
      <c r="J733" s="188"/>
      <c r="K733" s="188"/>
      <c r="L733" s="188"/>
      <c r="M733" s="188"/>
      <c r="R733" t="s">
        <v>157</v>
      </c>
    </row>
    <row r="734" spans="1:18" ht="15.75" x14ac:dyDescent="0.25">
      <c r="A734" s="185"/>
      <c r="B734" s="186" t="s">
        <v>19</v>
      </c>
      <c r="C734" s="187"/>
      <c r="D734" s="187"/>
      <c r="E734" s="183"/>
      <c r="F734" s="188">
        <v>101870</v>
      </c>
      <c r="G734" s="188"/>
      <c r="H734" s="188"/>
      <c r="I734" s="188"/>
      <c r="J734" s="188"/>
      <c r="K734" s="188"/>
      <c r="L734" s="188"/>
      <c r="M734" s="188"/>
    </row>
    <row r="735" spans="1:18" ht="15.75" x14ac:dyDescent="0.25">
      <c r="A735" s="185"/>
      <c r="B735" s="194" t="s">
        <v>20</v>
      </c>
      <c r="C735" s="187"/>
      <c r="D735" s="187"/>
      <c r="E735" s="183"/>
      <c r="F735" s="188">
        <v>0</v>
      </c>
      <c r="G735" s="188"/>
      <c r="H735" s="188"/>
      <c r="I735" s="188"/>
      <c r="J735" s="188"/>
      <c r="K735" s="188"/>
      <c r="L735" s="188"/>
      <c r="M735" s="188"/>
    </row>
    <row r="736" spans="1:18" ht="15.75" x14ac:dyDescent="0.25">
      <c r="A736" s="185"/>
      <c r="B736" s="212" t="s">
        <v>21</v>
      </c>
      <c r="C736" s="212"/>
      <c r="D736" s="212"/>
      <c r="E736" s="212"/>
      <c r="F736" s="188">
        <v>0</v>
      </c>
      <c r="G736" s="188"/>
      <c r="H736" s="188"/>
      <c r="I736" s="188"/>
      <c r="J736" s="188"/>
      <c r="K736" s="188"/>
      <c r="L736" s="188"/>
      <c r="M736" s="188"/>
    </row>
    <row r="737" spans="1:13" ht="15.75" x14ac:dyDescent="0.25">
      <c r="A737" s="185"/>
      <c r="B737" s="194" t="s">
        <v>22</v>
      </c>
      <c r="C737" s="212"/>
      <c r="D737" s="212"/>
      <c r="E737" s="212"/>
      <c r="F737" s="188">
        <v>0</v>
      </c>
      <c r="G737" s="188"/>
      <c r="H737" s="188"/>
      <c r="I737" s="188"/>
      <c r="J737" s="188"/>
      <c r="K737" s="188"/>
      <c r="L737" s="188"/>
      <c r="M737" s="188"/>
    </row>
    <row r="738" spans="1:13" ht="15.75" x14ac:dyDescent="0.25">
      <c r="A738" s="185"/>
      <c r="B738" s="194" t="s">
        <v>23</v>
      </c>
      <c r="C738" s="212"/>
      <c r="D738" s="212"/>
      <c r="E738" s="183"/>
      <c r="F738" s="188">
        <v>0</v>
      </c>
      <c r="G738" s="188"/>
      <c r="H738" s="188"/>
      <c r="I738" s="188"/>
      <c r="J738" s="188"/>
      <c r="K738" s="188"/>
      <c r="L738" s="188"/>
      <c r="M738" s="188"/>
    </row>
    <row r="739" spans="1:13" ht="15.75" x14ac:dyDescent="0.25">
      <c r="A739" s="185"/>
      <c r="B739" s="212" t="s">
        <v>151</v>
      </c>
      <c r="C739" s="212"/>
      <c r="D739" s="212"/>
      <c r="E739" s="183"/>
      <c r="F739" s="188">
        <v>0</v>
      </c>
      <c r="G739" s="188"/>
      <c r="H739" s="188"/>
      <c r="I739" s="188"/>
      <c r="J739" s="188"/>
      <c r="K739" s="188"/>
      <c r="L739" s="188"/>
      <c r="M739" s="188"/>
    </row>
    <row r="740" spans="1:13" ht="15.75" x14ac:dyDescent="0.25">
      <c r="A740" s="181" t="s">
        <v>24</v>
      </c>
      <c r="B740" s="192" t="s">
        <v>25</v>
      </c>
      <c r="C740" s="187"/>
      <c r="D740" s="183"/>
      <c r="E740" s="183"/>
      <c r="F740" s="184">
        <f>+F747</f>
        <v>206526.99</v>
      </c>
      <c r="G740" s="184"/>
      <c r="H740" s="184"/>
      <c r="I740" s="184"/>
      <c r="J740" s="184"/>
      <c r="K740" s="184"/>
      <c r="L740" s="184"/>
      <c r="M740" s="184"/>
    </row>
    <row r="741" spans="1:13" ht="15.75" x14ac:dyDescent="0.25">
      <c r="A741" s="185"/>
      <c r="B741" s="212" t="s">
        <v>152</v>
      </c>
      <c r="C741" s="212"/>
      <c r="D741" s="212"/>
      <c r="E741" s="183"/>
      <c r="F741" s="188">
        <v>0</v>
      </c>
      <c r="G741" s="188"/>
      <c r="H741" s="188"/>
      <c r="I741" s="188"/>
      <c r="J741" s="188"/>
      <c r="K741" s="188"/>
      <c r="L741" s="188"/>
      <c r="M741" s="188"/>
    </row>
    <row r="742" spans="1:13" ht="15.75" x14ac:dyDescent="0.25">
      <c r="A742" s="185"/>
      <c r="B742" s="186" t="s">
        <v>26</v>
      </c>
      <c r="C742" s="187"/>
      <c r="D742" s="187"/>
      <c r="E742" s="183"/>
      <c r="F742" s="188">
        <v>0</v>
      </c>
      <c r="G742" s="188"/>
      <c r="H742" s="188"/>
      <c r="I742" s="188"/>
      <c r="J742" s="188"/>
      <c r="K742" s="188"/>
      <c r="L742" s="188"/>
      <c r="M742" s="188"/>
    </row>
    <row r="743" spans="1:13" ht="15.75" x14ac:dyDescent="0.25">
      <c r="A743" s="185"/>
      <c r="B743" s="212" t="s">
        <v>153</v>
      </c>
      <c r="C743" s="212"/>
      <c r="D743" s="212"/>
      <c r="E743" s="183"/>
      <c r="F743" s="188">
        <v>0</v>
      </c>
      <c r="G743" s="188"/>
      <c r="H743" s="188"/>
      <c r="I743" s="188"/>
      <c r="J743" s="188"/>
      <c r="K743" s="188"/>
      <c r="L743" s="188"/>
      <c r="M743" s="188"/>
    </row>
    <row r="744" spans="1:13" ht="15.75" x14ac:dyDescent="0.25">
      <c r="A744" s="185"/>
      <c r="B744" s="195" t="s">
        <v>27</v>
      </c>
      <c r="C744" s="195"/>
      <c r="D744" s="195"/>
      <c r="E744" s="183"/>
      <c r="F744" s="188">
        <v>0</v>
      </c>
      <c r="G744" s="188"/>
      <c r="H744" s="188"/>
      <c r="I744" s="188"/>
      <c r="J744" s="188"/>
      <c r="K744" s="188"/>
      <c r="L744" s="188"/>
      <c r="M744" s="188"/>
    </row>
    <row r="745" spans="1:13" ht="15.75" x14ac:dyDescent="0.25">
      <c r="A745" s="185"/>
      <c r="B745" s="212" t="s">
        <v>154</v>
      </c>
      <c r="C745" s="212"/>
      <c r="D745" s="212"/>
      <c r="E745" s="183"/>
      <c r="F745" s="188">
        <v>0</v>
      </c>
      <c r="G745" s="188"/>
      <c r="H745" s="188"/>
      <c r="I745" s="188"/>
      <c r="J745" s="188"/>
      <c r="K745" s="188"/>
      <c r="L745" s="188"/>
      <c r="M745" s="188"/>
    </row>
    <row r="746" spans="1:13" ht="15.75" x14ac:dyDescent="0.25">
      <c r="A746" s="185"/>
      <c r="B746" s="212" t="s">
        <v>155</v>
      </c>
      <c r="C746" s="212"/>
      <c r="D746" s="212"/>
      <c r="E746" s="183"/>
      <c r="F746" s="188">
        <v>0</v>
      </c>
      <c r="G746" s="188"/>
      <c r="H746" s="188"/>
      <c r="I746" s="188"/>
      <c r="J746" s="188"/>
      <c r="K746" s="188"/>
      <c r="L746" s="188"/>
      <c r="M746" s="188"/>
    </row>
    <row r="747" spans="1:13" ht="15.75" x14ac:dyDescent="0.25">
      <c r="A747" s="185"/>
      <c r="B747" s="194" t="s">
        <v>28</v>
      </c>
      <c r="C747" s="212"/>
      <c r="D747" s="212"/>
      <c r="E747" s="183"/>
      <c r="F747" s="188">
        <v>206526.99</v>
      </c>
      <c r="G747" s="188"/>
      <c r="H747" s="188"/>
      <c r="I747" s="188"/>
      <c r="J747" s="188"/>
      <c r="K747" s="188"/>
      <c r="L747" s="188"/>
      <c r="M747" s="188"/>
    </row>
    <row r="748" spans="1:13" ht="15.75" x14ac:dyDescent="0.25">
      <c r="A748" s="185"/>
      <c r="B748" s="194" t="s">
        <v>29</v>
      </c>
      <c r="C748" s="212"/>
      <c r="D748" s="212"/>
      <c r="E748" s="183"/>
      <c r="F748" s="188">
        <v>0</v>
      </c>
      <c r="G748" s="188"/>
      <c r="H748" s="188"/>
      <c r="I748" s="188"/>
      <c r="J748" s="188"/>
      <c r="K748" s="188"/>
      <c r="L748" s="188"/>
      <c r="M748" s="188"/>
    </row>
    <row r="749" spans="1:13" ht="15.75" x14ac:dyDescent="0.25">
      <c r="A749" s="185"/>
      <c r="B749" s="197" t="s">
        <v>30</v>
      </c>
      <c r="C749" s="212"/>
      <c r="D749" s="212"/>
      <c r="E749" s="198"/>
      <c r="F749" s="188">
        <v>0</v>
      </c>
      <c r="G749" s="188"/>
      <c r="H749" s="188"/>
      <c r="I749" s="188"/>
      <c r="J749" s="188"/>
      <c r="K749" s="188"/>
      <c r="L749" s="188"/>
      <c r="M749" s="188"/>
    </row>
    <row r="750" spans="1:13" ht="15.75" x14ac:dyDescent="0.25">
      <c r="A750" s="185"/>
      <c r="B750" s="197" t="s">
        <v>31</v>
      </c>
      <c r="C750" s="212"/>
      <c r="D750" s="212"/>
      <c r="E750" s="198"/>
      <c r="F750" s="188">
        <v>0</v>
      </c>
      <c r="G750" s="188"/>
      <c r="H750" s="188"/>
      <c r="I750" s="188"/>
      <c r="J750" s="188"/>
      <c r="K750" s="188"/>
      <c r="L750" s="188"/>
      <c r="M750" s="188"/>
    </row>
    <row r="751" spans="1:13" ht="15.75" x14ac:dyDescent="0.25">
      <c r="A751" s="185"/>
      <c r="B751" s="195" t="s">
        <v>32</v>
      </c>
      <c r="C751" s="195"/>
      <c r="D751" s="195"/>
      <c r="E751" s="183"/>
      <c r="F751" s="188">
        <v>0</v>
      </c>
      <c r="G751" s="188"/>
      <c r="H751" s="188"/>
      <c r="I751" s="188"/>
      <c r="J751" s="188"/>
      <c r="K751" s="188"/>
      <c r="L751" s="188"/>
      <c r="M751" s="188"/>
    </row>
    <row r="752" spans="1:13" ht="15.75" x14ac:dyDescent="0.25">
      <c r="A752" s="181" t="s">
        <v>33</v>
      </c>
      <c r="B752" s="192" t="s">
        <v>34</v>
      </c>
      <c r="C752" s="187"/>
      <c r="D752" s="183"/>
      <c r="E752" s="183"/>
      <c r="F752" s="184">
        <v>0</v>
      </c>
      <c r="G752" s="184"/>
      <c r="H752" s="184"/>
      <c r="I752" s="184"/>
      <c r="J752" s="184"/>
      <c r="K752" s="184"/>
      <c r="L752" s="184"/>
      <c r="M752" s="184"/>
    </row>
    <row r="753" spans="1:13" ht="15.75" x14ac:dyDescent="0.25">
      <c r="A753" s="185"/>
      <c r="B753" s="289" t="s">
        <v>35</v>
      </c>
      <c r="C753" s="289"/>
      <c r="D753" s="289"/>
      <c r="E753" s="289"/>
      <c r="F753" s="188">
        <v>0</v>
      </c>
      <c r="G753" s="188"/>
      <c r="H753" s="188"/>
      <c r="I753" s="188"/>
      <c r="J753" s="188"/>
      <c r="K753" s="188"/>
      <c r="L753" s="188"/>
      <c r="M753" s="188"/>
    </row>
    <row r="754" spans="1:13" ht="15.75" x14ac:dyDescent="0.25">
      <c r="A754" s="185"/>
      <c r="B754" s="194" t="s">
        <v>36</v>
      </c>
      <c r="C754" s="212"/>
      <c r="D754" s="212"/>
      <c r="E754" s="212"/>
      <c r="F754" s="188">
        <v>0</v>
      </c>
      <c r="G754" s="188"/>
      <c r="H754" s="188"/>
      <c r="I754" s="188"/>
      <c r="J754" s="188"/>
      <c r="K754" s="188"/>
      <c r="L754" s="188"/>
      <c r="M754" s="188"/>
    </row>
    <row r="755" spans="1:13" ht="15.75" x14ac:dyDescent="0.25">
      <c r="A755" s="185"/>
      <c r="B755" s="194" t="s">
        <v>37</v>
      </c>
      <c r="C755" s="212"/>
      <c r="D755" s="212"/>
      <c r="E755" s="183"/>
      <c r="F755" s="188">
        <v>0</v>
      </c>
      <c r="G755" s="188"/>
      <c r="H755" s="188"/>
      <c r="I755" s="188"/>
      <c r="J755" s="188"/>
      <c r="K755" s="188"/>
      <c r="L755" s="188"/>
      <c r="M755" s="188"/>
    </row>
    <row r="756" spans="1:13" ht="15.75" x14ac:dyDescent="0.25">
      <c r="A756" s="185"/>
      <c r="B756" s="194" t="s">
        <v>38</v>
      </c>
      <c r="C756" s="212"/>
      <c r="D756" s="212"/>
      <c r="E756" s="183"/>
      <c r="F756" s="188">
        <v>0</v>
      </c>
      <c r="G756" s="188"/>
      <c r="H756" s="188"/>
      <c r="I756" s="188"/>
      <c r="J756" s="188"/>
      <c r="K756" s="188"/>
      <c r="L756" s="188"/>
      <c r="M756" s="188"/>
    </row>
    <row r="757" spans="1:13" ht="15.75" x14ac:dyDescent="0.25">
      <c r="A757" s="185"/>
      <c r="B757" s="194" t="s">
        <v>39</v>
      </c>
      <c r="C757" s="212"/>
      <c r="D757" s="212"/>
      <c r="E757" s="183"/>
      <c r="F757" s="188">
        <v>0</v>
      </c>
      <c r="G757" s="188"/>
      <c r="H757" s="188"/>
      <c r="I757" s="188"/>
      <c r="J757" s="188"/>
      <c r="K757" s="188"/>
      <c r="L757" s="188"/>
      <c r="M757" s="188"/>
    </row>
    <row r="758" spans="1:13" ht="15.75" x14ac:dyDescent="0.25">
      <c r="A758" s="185"/>
      <c r="B758" s="194" t="s">
        <v>40</v>
      </c>
      <c r="C758" s="212"/>
      <c r="D758" s="212"/>
      <c r="E758" s="183"/>
      <c r="F758" s="188">
        <v>0</v>
      </c>
      <c r="G758" s="188"/>
      <c r="H758" s="188"/>
      <c r="I758" s="188"/>
      <c r="J758" s="188"/>
      <c r="K758" s="188"/>
      <c r="L758" s="188"/>
      <c r="M758" s="188"/>
    </row>
    <row r="759" spans="1:13" ht="15.75" x14ac:dyDescent="0.25">
      <c r="A759" s="185"/>
      <c r="B759" s="194" t="s">
        <v>41</v>
      </c>
      <c r="C759" s="212"/>
      <c r="D759" s="212"/>
      <c r="E759" s="183"/>
      <c r="F759" s="188">
        <v>0</v>
      </c>
      <c r="G759" s="188"/>
      <c r="H759" s="188"/>
      <c r="I759" s="188"/>
      <c r="J759" s="188"/>
      <c r="K759" s="188"/>
      <c r="L759" s="188"/>
      <c r="M759" s="188"/>
    </row>
    <row r="760" spans="1:13" ht="15.75" x14ac:dyDescent="0.25">
      <c r="A760" s="185"/>
      <c r="B760" s="194" t="s">
        <v>42</v>
      </c>
      <c r="C760" s="212"/>
      <c r="D760" s="212"/>
      <c r="E760" s="183"/>
      <c r="F760" s="188">
        <v>0</v>
      </c>
      <c r="G760" s="188"/>
      <c r="H760" s="188"/>
      <c r="I760" s="188"/>
      <c r="J760" s="188"/>
      <c r="K760" s="188"/>
      <c r="L760" s="188"/>
      <c r="M760" s="188"/>
    </row>
    <row r="761" spans="1:13" ht="15.75" x14ac:dyDescent="0.25">
      <c r="A761" s="185"/>
      <c r="B761" s="194" t="s">
        <v>41</v>
      </c>
      <c r="C761" s="212"/>
      <c r="D761" s="212"/>
      <c r="E761" s="183"/>
      <c r="F761" s="188">
        <v>0</v>
      </c>
      <c r="G761" s="188"/>
      <c r="H761" s="188"/>
      <c r="I761" s="188"/>
      <c r="J761" s="188"/>
      <c r="K761" s="188"/>
      <c r="L761" s="188"/>
      <c r="M761" s="188"/>
    </row>
    <row r="762" spans="1:13" ht="15.75" x14ac:dyDescent="0.25">
      <c r="A762" s="199"/>
      <c r="B762" s="200" t="s">
        <v>43</v>
      </c>
      <c r="C762" s="183"/>
      <c r="D762" s="183"/>
      <c r="E762" s="183"/>
      <c r="F762" s="188">
        <v>0</v>
      </c>
      <c r="G762" s="188"/>
      <c r="H762" s="188"/>
      <c r="I762" s="188"/>
      <c r="J762" s="188"/>
      <c r="K762" s="188"/>
      <c r="L762" s="188"/>
      <c r="M762" s="188"/>
    </row>
    <row r="763" spans="1:13" ht="15.75" x14ac:dyDescent="0.25">
      <c r="A763" s="199"/>
      <c r="B763" s="200" t="s">
        <v>44</v>
      </c>
      <c r="C763" s="183"/>
      <c r="D763" s="183"/>
      <c r="E763" s="183"/>
      <c r="F763" s="188">
        <v>0</v>
      </c>
      <c r="G763" s="188"/>
      <c r="H763" s="188"/>
      <c r="I763" s="188"/>
      <c r="J763" s="188"/>
      <c r="K763" s="188"/>
      <c r="L763" s="188"/>
      <c r="M763" s="188"/>
    </row>
    <row r="764" spans="1:13" ht="15.75" x14ac:dyDescent="0.25">
      <c r="A764" s="199"/>
      <c r="B764" s="200" t="s">
        <v>45</v>
      </c>
      <c r="C764" s="183"/>
      <c r="D764" s="183"/>
      <c r="E764" s="183"/>
      <c r="F764" s="188">
        <v>0</v>
      </c>
      <c r="G764" s="188"/>
      <c r="H764" s="188"/>
      <c r="I764" s="188"/>
      <c r="J764" s="188"/>
      <c r="K764" s="188"/>
      <c r="L764" s="188"/>
      <c r="M764" s="188"/>
    </row>
    <row r="765" spans="1:13" ht="15.75" x14ac:dyDescent="0.25">
      <c r="A765" s="201" t="s">
        <v>46</v>
      </c>
      <c r="B765" s="202" t="s">
        <v>47</v>
      </c>
      <c r="C765" s="200"/>
      <c r="D765" s="200"/>
      <c r="E765" s="200"/>
      <c r="F765" s="184">
        <v>0</v>
      </c>
      <c r="G765" s="184"/>
      <c r="H765" s="184"/>
      <c r="I765" s="184"/>
      <c r="J765" s="184"/>
      <c r="K765" s="184"/>
      <c r="L765" s="184"/>
      <c r="M765" s="184"/>
    </row>
    <row r="766" spans="1:13" ht="15.75" x14ac:dyDescent="0.25">
      <c r="A766" s="203"/>
      <c r="B766" s="200" t="s">
        <v>48</v>
      </c>
      <c r="C766" s="200"/>
      <c r="D766" s="200"/>
      <c r="E766" s="200"/>
      <c r="F766" s="188">
        <v>0</v>
      </c>
      <c r="G766" s="188"/>
      <c r="H766" s="188"/>
      <c r="I766" s="188"/>
      <c r="J766" s="188"/>
      <c r="K766" s="188"/>
      <c r="L766" s="188"/>
      <c r="M766" s="188"/>
    </row>
    <row r="767" spans="1:13" ht="15.75" x14ac:dyDescent="0.25">
      <c r="A767" s="203"/>
      <c r="B767" s="200" t="s">
        <v>49</v>
      </c>
      <c r="C767" s="200"/>
      <c r="D767" s="200"/>
      <c r="E767" s="200"/>
      <c r="F767" s="188">
        <v>0</v>
      </c>
      <c r="G767" s="188"/>
      <c r="H767" s="188"/>
      <c r="I767" s="188"/>
      <c r="J767" s="188"/>
      <c r="K767" s="188"/>
      <c r="L767" s="188"/>
      <c r="M767" s="188"/>
    </row>
    <row r="768" spans="1:13" ht="15.75" x14ac:dyDescent="0.25">
      <c r="A768" s="203"/>
      <c r="B768" s="200" t="s">
        <v>37</v>
      </c>
      <c r="C768" s="200"/>
      <c r="D768" s="200"/>
      <c r="E768" s="200"/>
      <c r="F768" s="188">
        <v>0</v>
      </c>
      <c r="G768" s="188"/>
      <c r="H768" s="188"/>
      <c r="I768" s="188"/>
      <c r="J768" s="188"/>
      <c r="K768" s="188"/>
      <c r="L768" s="188"/>
      <c r="M768" s="188"/>
    </row>
    <row r="769" spans="1:13" ht="15.75" x14ac:dyDescent="0.25">
      <c r="A769" s="203"/>
      <c r="B769" s="200" t="s">
        <v>50</v>
      </c>
      <c r="C769" s="200"/>
      <c r="D769" s="200"/>
      <c r="E769" s="200"/>
      <c r="F769" s="188">
        <v>0</v>
      </c>
      <c r="G769" s="188"/>
      <c r="H769" s="188"/>
      <c r="I769" s="188"/>
      <c r="J769" s="188"/>
      <c r="K769" s="188"/>
      <c r="L769" s="188"/>
      <c r="M769" s="188"/>
    </row>
    <row r="770" spans="1:13" ht="15.75" x14ac:dyDescent="0.25">
      <c r="A770" s="203"/>
      <c r="B770" s="200" t="s">
        <v>39</v>
      </c>
      <c r="C770" s="200"/>
      <c r="D770" s="200"/>
      <c r="E770" s="200"/>
      <c r="F770" s="188">
        <v>0</v>
      </c>
      <c r="G770" s="188"/>
      <c r="H770" s="188"/>
      <c r="I770" s="188"/>
      <c r="J770" s="188"/>
      <c r="K770" s="188"/>
      <c r="L770" s="188"/>
      <c r="M770" s="188"/>
    </row>
    <row r="771" spans="1:13" ht="15.75" x14ac:dyDescent="0.25">
      <c r="A771" s="201"/>
      <c r="B771" s="200" t="s">
        <v>51</v>
      </c>
      <c r="C771" s="200"/>
      <c r="D771" s="200"/>
      <c r="E771" s="200"/>
      <c r="F771" s="188">
        <v>0</v>
      </c>
      <c r="G771" s="188"/>
      <c r="H771" s="188"/>
      <c r="I771" s="188"/>
      <c r="J771" s="188"/>
      <c r="K771" s="188"/>
      <c r="L771" s="188"/>
      <c r="M771" s="188"/>
    </row>
    <row r="772" spans="1:13" ht="15.75" x14ac:dyDescent="0.25">
      <c r="A772" s="203"/>
      <c r="B772" s="194" t="s">
        <v>41</v>
      </c>
      <c r="C772" s="194"/>
      <c r="D772" s="194"/>
      <c r="E772" s="194"/>
      <c r="F772" s="188">
        <v>0</v>
      </c>
      <c r="G772" s="188"/>
      <c r="H772" s="188"/>
      <c r="I772" s="188"/>
      <c r="J772" s="188"/>
      <c r="K772" s="188"/>
      <c r="L772" s="188"/>
      <c r="M772" s="188"/>
    </row>
    <row r="773" spans="1:13" ht="15.75" x14ac:dyDescent="0.25">
      <c r="A773" s="185"/>
      <c r="B773" s="194" t="s">
        <v>52</v>
      </c>
      <c r="C773" s="194"/>
      <c r="D773" s="194"/>
      <c r="E773" s="194"/>
      <c r="F773" s="188">
        <v>0</v>
      </c>
      <c r="G773" s="188"/>
      <c r="H773" s="188"/>
      <c r="I773" s="188"/>
      <c r="J773" s="188"/>
      <c r="K773" s="188"/>
      <c r="L773" s="188"/>
      <c r="M773" s="188"/>
    </row>
    <row r="774" spans="1:13" ht="15.75" x14ac:dyDescent="0.25">
      <c r="A774" s="185"/>
      <c r="B774" s="194" t="s">
        <v>41</v>
      </c>
      <c r="C774" s="194"/>
      <c r="D774" s="194"/>
      <c r="E774" s="194"/>
      <c r="F774" s="188">
        <v>0</v>
      </c>
      <c r="G774" s="188"/>
      <c r="H774" s="188"/>
      <c r="I774" s="188"/>
      <c r="J774" s="188"/>
      <c r="K774" s="188"/>
      <c r="L774" s="188"/>
      <c r="M774" s="188"/>
    </row>
    <row r="775" spans="1:13" ht="15.75" x14ac:dyDescent="0.25">
      <c r="A775" s="185"/>
      <c r="B775" s="194" t="s">
        <v>53</v>
      </c>
      <c r="C775" s="194"/>
      <c r="D775" s="194"/>
      <c r="E775" s="194"/>
      <c r="F775" s="188">
        <v>0</v>
      </c>
      <c r="G775" s="188"/>
      <c r="H775" s="188"/>
      <c r="I775" s="188"/>
      <c r="J775" s="188"/>
      <c r="K775" s="188"/>
      <c r="L775" s="188"/>
      <c r="M775" s="188"/>
    </row>
    <row r="776" spans="1:13" ht="15.75" x14ac:dyDescent="0.25">
      <c r="A776" s="185"/>
      <c r="B776" s="194" t="s">
        <v>54</v>
      </c>
      <c r="C776" s="194"/>
      <c r="D776" s="194"/>
      <c r="E776" s="194"/>
      <c r="F776" s="188">
        <v>0</v>
      </c>
      <c r="G776" s="188"/>
      <c r="H776" s="188"/>
      <c r="I776" s="188"/>
      <c r="J776" s="188"/>
      <c r="K776" s="188"/>
      <c r="L776" s="188"/>
      <c r="M776" s="188"/>
    </row>
    <row r="777" spans="1:13" ht="15.75" x14ac:dyDescent="0.25">
      <c r="A777" s="185"/>
      <c r="B777" s="194" t="s">
        <v>45</v>
      </c>
      <c r="C777" s="194"/>
      <c r="D777" s="194"/>
      <c r="E777" s="194"/>
      <c r="F777" s="188">
        <v>0</v>
      </c>
      <c r="G777" s="188"/>
      <c r="H777" s="188"/>
      <c r="I777" s="188"/>
      <c r="J777" s="188"/>
      <c r="K777" s="188"/>
      <c r="L777" s="188"/>
      <c r="M777" s="188"/>
    </row>
    <row r="778" spans="1:13" ht="15.75" x14ac:dyDescent="0.25">
      <c r="A778" s="204" t="s">
        <v>55</v>
      </c>
      <c r="B778" s="205" t="s">
        <v>56</v>
      </c>
      <c r="C778" s="194"/>
      <c r="D778" s="194"/>
      <c r="E778" s="194"/>
      <c r="F778" s="184">
        <v>0</v>
      </c>
      <c r="G778" s="184"/>
      <c r="H778" s="184"/>
      <c r="I778" s="184"/>
      <c r="J778" s="184"/>
      <c r="K778" s="184"/>
      <c r="L778" s="184"/>
      <c r="M778" s="184"/>
    </row>
    <row r="779" spans="1:13" ht="15.75" x14ac:dyDescent="0.25">
      <c r="A779" s="185"/>
      <c r="B779" s="194" t="s">
        <v>57</v>
      </c>
      <c r="C779" s="194"/>
      <c r="D779" s="194"/>
      <c r="E779" s="194"/>
      <c r="F779" s="188">
        <v>0</v>
      </c>
      <c r="G779" s="188"/>
      <c r="H779" s="188"/>
      <c r="I779" s="188"/>
      <c r="J779" s="188"/>
      <c r="K779" s="188"/>
      <c r="L779" s="188"/>
      <c r="M779" s="188"/>
    </row>
    <row r="780" spans="1:13" ht="15.75" x14ac:dyDescent="0.25">
      <c r="A780" s="185"/>
      <c r="B780" s="194" t="s">
        <v>58</v>
      </c>
      <c r="C780" s="194"/>
      <c r="D780" s="194"/>
      <c r="E780" s="194"/>
      <c r="F780" s="188">
        <v>0</v>
      </c>
      <c r="G780" s="188"/>
      <c r="H780" s="188"/>
      <c r="I780" s="188"/>
      <c r="J780" s="188"/>
      <c r="K780" s="188"/>
      <c r="L780" s="188"/>
      <c r="M780" s="188"/>
    </row>
    <row r="781" spans="1:13" ht="15.75" x14ac:dyDescent="0.25">
      <c r="A781" s="185"/>
      <c r="B781" s="194" t="s">
        <v>59</v>
      </c>
      <c r="C781" s="194"/>
      <c r="D781" s="194"/>
      <c r="E781" s="194"/>
      <c r="F781" s="188">
        <v>0</v>
      </c>
      <c r="G781" s="188"/>
      <c r="H781" s="188"/>
      <c r="I781" s="188"/>
      <c r="J781" s="188"/>
      <c r="K781" s="188"/>
      <c r="L781" s="188"/>
      <c r="M781" s="188"/>
    </row>
    <row r="782" spans="1:13" ht="15.75" x14ac:dyDescent="0.25">
      <c r="A782" s="185"/>
      <c r="B782" s="194" t="s">
        <v>60</v>
      </c>
      <c r="C782" s="194"/>
      <c r="D782" s="194"/>
      <c r="E782" s="194"/>
      <c r="F782" s="188">
        <v>0</v>
      </c>
      <c r="G782" s="188"/>
      <c r="H782" s="188"/>
      <c r="I782" s="188"/>
      <c r="J782" s="188"/>
      <c r="K782" s="188"/>
      <c r="L782" s="188"/>
      <c r="M782" s="188"/>
    </row>
    <row r="783" spans="1:13" ht="15.75" x14ac:dyDescent="0.25">
      <c r="A783" s="185"/>
      <c r="B783" s="194" t="s">
        <v>61</v>
      </c>
      <c r="C783" s="194"/>
      <c r="D783" s="194"/>
      <c r="E783" s="194"/>
      <c r="F783" s="188">
        <v>0</v>
      </c>
      <c r="G783" s="188"/>
      <c r="H783" s="188"/>
      <c r="I783" s="188"/>
      <c r="J783" s="188"/>
      <c r="K783" s="188"/>
      <c r="L783" s="188"/>
      <c r="M783" s="188"/>
    </row>
    <row r="784" spans="1:13" ht="15.75" x14ac:dyDescent="0.25">
      <c r="A784" s="185"/>
      <c r="B784" s="194" t="s">
        <v>62</v>
      </c>
      <c r="C784" s="194"/>
      <c r="D784" s="194"/>
      <c r="E784" s="194"/>
      <c r="F784" s="188">
        <v>0</v>
      </c>
      <c r="G784" s="188"/>
      <c r="H784" s="188"/>
      <c r="I784" s="188"/>
      <c r="J784" s="188"/>
      <c r="K784" s="188"/>
      <c r="L784" s="188"/>
      <c r="M784" s="188"/>
    </row>
    <row r="785" spans="1:13" ht="15.75" x14ac:dyDescent="0.25">
      <c r="A785" s="185"/>
      <c r="B785" s="194" t="s">
        <v>63</v>
      </c>
      <c r="C785" s="194"/>
      <c r="D785" s="194"/>
      <c r="E785" s="194"/>
      <c r="F785" s="188">
        <v>0</v>
      </c>
      <c r="G785" s="188"/>
      <c r="H785" s="188"/>
      <c r="I785" s="188"/>
      <c r="J785" s="188"/>
      <c r="K785" s="188"/>
      <c r="L785" s="188"/>
      <c r="M785" s="188"/>
    </row>
    <row r="786" spans="1:13" ht="15.75" x14ac:dyDescent="0.25">
      <c r="A786" s="185"/>
      <c r="B786" s="194" t="s">
        <v>64</v>
      </c>
      <c r="C786" s="194"/>
      <c r="D786" s="194"/>
      <c r="E786" s="194"/>
      <c r="F786" s="188">
        <v>0</v>
      </c>
      <c r="G786" s="188"/>
      <c r="H786" s="188"/>
      <c r="I786" s="188"/>
      <c r="J786" s="188"/>
      <c r="K786" s="188"/>
      <c r="L786" s="188"/>
      <c r="M786" s="188"/>
    </row>
    <row r="787" spans="1:13" ht="15.75" x14ac:dyDescent="0.25">
      <c r="A787" s="185"/>
      <c r="B787" s="194" t="s">
        <v>65</v>
      </c>
      <c r="C787" s="194"/>
      <c r="D787" s="194"/>
      <c r="E787" s="194"/>
      <c r="F787" s="188">
        <v>0</v>
      </c>
      <c r="G787" s="188"/>
      <c r="H787" s="188"/>
      <c r="I787" s="188"/>
      <c r="J787" s="188"/>
      <c r="K787" s="188"/>
      <c r="L787" s="188"/>
      <c r="M787" s="188"/>
    </row>
    <row r="788" spans="1:13" ht="15.75" x14ac:dyDescent="0.25">
      <c r="A788" s="185"/>
      <c r="B788" s="194" t="s">
        <v>66</v>
      </c>
      <c r="C788" s="194"/>
      <c r="D788" s="194"/>
      <c r="E788" s="194"/>
      <c r="F788" s="188">
        <v>0</v>
      </c>
      <c r="G788" s="188"/>
      <c r="H788" s="188"/>
      <c r="I788" s="188"/>
      <c r="J788" s="188"/>
      <c r="K788" s="188"/>
      <c r="L788" s="188"/>
      <c r="M788" s="188"/>
    </row>
    <row r="789" spans="1:13" ht="15.75" x14ac:dyDescent="0.25">
      <c r="A789" s="185"/>
      <c r="B789" s="194" t="s">
        <v>67</v>
      </c>
      <c r="C789" s="194"/>
      <c r="D789" s="194"/>
      <c r="E789" s="194"/>
      <c r="F789" s="188">
        <v>0</v>
      </c>
      <c r="G789" s="188"/>
      <c r="H789" s="188"/>
      <c r="I789" s="188"/>
      <c r="J789" s="188"/>
      <c r="K789" s="188"/>
      <c r="L789" s="188"/>
      <c r="M789" s="188"/>
    </row>
    <row r="790" spans="1:13" ht="15.75" x14ac:dyDescent="0.25">
      <c r="A790" s="204" t="s">
        <v>68</v>
      </c>
      <c r="B790" s="205" t="s">
        <v>69</v>
      </c>
      <c r="C790" s="194"/>
      <c r="D790" s="194"/>
      <c r="E790" s="194"/>
      <c r="F790" s="184">
        <v>0</v>
      </c>
      <c r="G790" s="184"/>
      <c r="H790" s="184"/>
      <c r="I790" s="184"/>
      <c r="J790" s="184"/>
      <c r="K790" s="184"/>
      <c r="L790" s="184"/>
      <c r="M790" s="184"/>
    </row>
    <row r="791" spans="1:13" ht="15.75" x14ac:dyDescent="0.25">
      <c r="A791" s="204"/>
      <c r="B791" s="194" t="s">
        <v>70</v>
      </c>
      <c r="C791" s="194"/>
      <c r="D791" s="194"/>
      <c r="E791" s="194"/>
      <c r="F791" s="188">
        <v>0</v>
      </c>
      <c r="G791" s="188"/>
      <c r="H791" s="188"/>
      <c r="I791" s="188"/>
      <c r="J791" s="188"/>
      <c r="K791" s="188"/>
      <c r="L791" s="188"/>
      <c r="M791" s="188"/>
    </row>
    <row r="792" spans="1:13" ht="15.75" x14ac:dyDescent="0.25">
      <c r="A792" s="204"/>
      <c r="B792" s="194" t="s">
        <v>71</v>
      </c>
      <c r="C792" s="194"/>
      <c r="D792" s="194"/>
      <c r="E792" s="194"/>
      <c r="F792" s="188">
        <v>0</v>
      </c>
      <c r="G792" s="188"/>
      <c r="H792" s="188"/>
      <c r="I792" s="188"/>
      <c r="J792" s="188"/>
      <c r="K792" s="188"/>
      <c r="L792" s="188"/>
      <c r="M792" s="188"/>
    </row>
    <row r="793" spans="1:13" ht="15.75" x14ac:dyDescent="0.25">
      <c r="A793" s="204"/>
      <c r="B793" s="194" t="s">
        <v>72</v>
      </c>
      <c r="C793" s="194"/>
      <c r="D793" s="194"/>
      <c r="E793" s="194"/>
      <c r="F793" s="188">
        <v>0</v>
      </c>
      <c r="G793" s="188"/>
      <c r="H793" s="188"/>
      <c r="I793" s="188"/>
      <c r="J793" s="188"/>
      <c r="K793" s="188"/>
      <c r="L793" s="188"/>
      <c r="M793" s="188"/>
    </row>
    <row r="794" spans="1:13" ht="15.75" x14ac:dyDescent="0.25">
      <c r="A794" s="204"/>
      <c r="B794" s="194" t="s">
        <v>73</v>
      </c>
      <c r="C794" s="194"/>
      <c r="D794" s="194"/>
      <c r="E794" s="194"/>
      <c r="F794" s="188">
        <v>0</v>
      </c>
      <c r="G794" s="188"/>
      <c r="H794" s="188"/>
      <c r="I794" s="188"/>
      <c r="J794" s="188"/>
      <c r="K794" s="188"/>
      <c r="L794" s="188"/>
      <c r="M794" s="188"/>
    </row>
    <row r="795" spans="1:13" ht="15.75" x14ac:dyDescent="0.25">
      <c r="A795" s="204"/>
      <c r="B795" s="194" t="s">
        <v>74</v>
      </c>
      <c r="C795" s="194"/>
      <c r="D795" s="194"/>
      <c r="E795" s="194"/>
      <c r="F795" s="188">
        <v>0</v>
      </c>
      <c r="G795" s="188"/>
      <c r="H795" s="188"/>
      <c r="I795" s="188"/>
      <c r="J795" s="188"/>
      <c r="K795" s="188"/>
      <c r="L795" s="188"/>
      <c r="M795" s="188"/>
    </row>
    <row r="796" spans="1:13" ht="15.75" x14ac:dyDescent="0.25">
      <c r="A796" s="204" t="s">
        <v>75</v>
      </c>
      <c r="B796" s="205" t="s">
        <v>76</v>
      </c>
      <c r="C796" s="194"/>
      <c r="D796" s="194"/>
      <c r="E796" s="194"/>
      <c r="F796" s="184">
        <v>0</v>
      </c>
      <c r="G796" s="184"/>
      <c r="H796" s="184"/>
      <c r="I796" s="184"/>
      <c r="J796" s="184"/>
      <c r="K796" s="184"/>
      <c r="L796" s="184"/>
      <c r="M796" s="184"/>
    </row>
    <row r="797" spans="1:13" ht="15.75" x14ac:dyDescent="0.25">
      <c r="A797" s="204"/>
      <c r="B797" s="205" t="s">
        <v>77</v>
      </c>
      <c r="C797" s="194"/>
      <c r="D797" s="194"/>
      <c r="E797" s="194"/>
      <c r="F797" s="188">
        <v>0</v>
      </c>
      <c r="G797" s="188"/>
      <c r="H797" s="188"/>
      <c r="I797" s="188"/>
      <c r="J797" s="188"/>
      <c r="K797" s="188"/>
      <c r="L797" s="188"/>
      <c r="M797" s="188"/>
    </row>
    <row r="798" spans="1:13" ht="15.75" x14ac:dyDescent="0.25">
      <c r="A798" s="204"/>
      <c r="B798" s="194" t="s">
        <v>78</v>
      </c>
      <c r="C798" s="194"/>
      <c r="D798" s="194"/>
      <c r="E798" s="194"/>
      <c r="F798" s="188">
        <v>0</v>
      </c>
      <c r="G798" s="188"/>
      <c r="H798" s="188"/>
      <c r="I798" s="188"/>
      <c r="J798" s="188"/>
      <c r="K798" s="188"/>
      <c r="L798" s="188"/>
      <c r="M798" s="188"/>
    </row>
    <row r="799" spans="1:13" ht="15.75" x14ac:dyDescent="0.25">
      <c r="A799" s="204"/>
      <c r="B799" s="194" t="s">
        <v>79</v>
      </c>
      <c r="C799" s="194"/>
      <c r="D799" s="194"/>
      <c r="E799" s="194"/>
      <c r="F799" s="188">
        <v>0</v>
      </c>
      <c r="G799" s="188"/>
      <c r="H799" s="188"/>
      <c r="I799" s="188"/>
      <c r="J799" s="188"/>
      <c r="K799" s="188"/>
      <c r="L799" s="188"/>
      <c r="M799" s="188"/>
    </row>
    <row r="800" spans="1:13" ht="15.75" x14ac:dyDescent="0.25">
      <c r="A800" s="204"/>
      <c r="B800" s="194" t="s">
        <v>80</v>
      </c>
      <c r="C800" s="194"/>
      <c r="D800" s="194"/>
      <c r="E800" s="194"/>
      <c r="F800" s="188">
        <v>0</v>
      </c>
      <c r="G800" s="188"/>
      <c r="H800" s="188"/>
      <c r="I800" s="188"/>
      <c r="J800" s="188"/>
      <c r="K800" s="188"/>
      <c r="L800" s="188"/>
      <c r="M800" s="188"/>
    </row>
    <row r="801" spans="1:18" ht="15.75" x14ac:dyDescent="0.25">
      <c r="A801" s="204" t="s">
        <v>81</v>
      </c>
      <c r="B801" s="205" t="s">
        <v>82</v>
      </c>
      <c r="C801" s="194"/>
      <c r="D801" s="194"/>
      <c r="E801" s="194"/>
      <c r="F801" s="184">
        <v>0</v>
      </c>
      <c r="G801" s="184"/>
      <c r="H801" s="184"/>
      <c r="I801" s="184"/>
      <c r="J801" s="184"/>
      <c r="K801" s="184"/>
      <c r="L801" s="184"/>
      <c r="M801" s="184"/>
    </row>
    <row r="802" spans="1:18" ht="15.75" x14ac:dyDescent="0.25">
      <c r="A802" s="204"/>
      <c r="B802" s="194" t="s">
        <v>83</v>
      </c>
      <c r="C802" s="194"/>
      <c r="D802" s="194"/>
      <c r="E802" s="194"/>
      <c r="F802" s="188">
        <v>0</v>
      </c>
      <c r="G802" s="188"/>
      <c r="H802" s="188"/>
      <c r="I802" s="188"/>
      <c r="J802" s="188"/>
      <c r="K802" s="188"/>
      <c r="L802" s="188"/>
      <c r="M802" s="188"/>
    </row>
    <row r="803" spans="1:18" ht="15.75" x14ac:dyDescent="0.25">
      <c r="A803" s="204"/>
      <c r="B803" s="194" t="s">
        <v>84</v>
      </c>
      <c r="C803" s="194"/>
      <c r="D803" s="194"/>
      <c r="E803" s="194"/>
      <c r="F803" s="188">
        <v>0</v>
      </c>
      <c r="G803" s="188"/>
      <c r="H803" s="188"/>
      <c r="I803" s="188"/>
      <c r="J803" s="188"/>
      <c r="K803" s="188"/>
      <c r="L803" s="188"/>
      <c r="M803" s="188"/>
    </row>
    <row r="804" spans="1:18" ht="15.75" x14ac:dyDescent="0.25">
      <c r="A804" s="204"/>
      <c r="B804" s="194" t="s">
        <v>85</v>
      </c>
      <c r="C804" s="194"/>
      <c r="D804" s="194"/>
      <c r="E804" s="194"/>
      <c r="F804" s="188">
        <v>0</v>
      </c>
      <c r="G804" s="188"/>
      <c r="H804" s="188"/>
      <c r="I804" s="188"/>
      <c r="J804" s="188"/>
      <c r="K804" s="188"/>
      <c r="L804" s="188"/>
      <c r="M804" s="188"/>
    </row>
    <row r="805" spans="1:18" ht="15.75" x14ac:dyDescent="0.25">
      <c r="A805" s="204"/>
      <c r="B805" s="194" t="s">
        <v>86</v>
      </c>
      <c r="C805" s="194"/>
      <c r="D805" s="194"/>
      <c r="E805" s="194"/>
      <c r="F805" s="188">
        <v>0</v>
      </c>
      <c r="G805" s="188"/>
      <c r="H805" s="188"/>
      <c r="I805" s="188"/>
      <c r="J805" s="188"/>
      <c r="K805" s="188"/>
      <c r="L805" s="188"/>
      <c r="M805" s="188"/>
    </row>
    <row r="806" spans="1:18" ht="15.75" x14ac:dyDescent="0.25">
      <c r="A806" s="185"/>
      <c r="B806" s="194" t="s">
        <v>87</v>
      </c>
      <c r="C806" s="194"/>
      <c r="D806" s="194"/>
      <c r="E806" s="194"/>
      <c r="F806" s="188">
        <v>0</v>
      </c>
      <c r="G806" s="188"/>
      <c r="H806" s="188"/>
      <c r="I806" s="188"/>
      <c r="J806" s="188"/>
      <c r="K806" s="188"/>
      <c r="L806" s="188"/>
      <c r="M806" s="188"/>
    </row>
    <row r="807" spans="1:18" ht="15.75" x14ac:dyDescent="0.25">
      <c r="A807" s="185"/>
      <c r="B807" s="205" t="s">
        <v>88</v>
      </c>
      <c r="C807" s="194"/>
      <c r="D807" s="194"/>
      <c r="E807" s="194"/>
      <c r="F807" s="206">
        <f>+F740+F722+F728</f>
        <v>13677873.199999999</v>
      </c>
      <c r="G807" s="206"/>
      <c r="H807" s="206"/>
      <c r="I807" s="206"/>
      <c r="J807" s="206"/>
      <c r="K807" s="206"/>
      <c r="L807" s="206"/>
      <c r="M807" s="206"/>
    </row>
    <row r="808" spans="1:18" ht="15.75" x14ac:dyDescent="0.25">
      <c r="A808" s="185"/>
      <c r="B808" s="205"/>
      <c r="C808" s="194"/>
      <c r="D808" s="194"/>
      <c r="E808" s="194"/>
      <c r="F808" s="188"/>
      <c r="G808" s="188"/>
      <c r="H808" s="188"/>
      <c r="I808" s="188"/>
      <c r="J808" s="188"/>
      <c r="K808" s="188"/>
      <c r="L808" s="188"/>
      <c r="M808" s="188"/>
      <c r="N808" s="188"/>
    </row>
    <row r="809" spans="1:18" ht="15.75" x14ac:dyDescent="0.25">
      <c r="A809" s="185"/>
      <c r="B809" s="205"/>
      <c r="C809" s="194"/>
      <c r="D809" s="194"/>
      <c r="E809" s="194"/>
      <c r="F809" s="188"/>
      <c r="G809" s="188"/>
      <c r="H809" s="188"/>
      <c r="I809" s="188"/>
      <c r="J809" s="188"/>
      <c r="K809" s="188"/>
      <c r="L809" s="188"/>
      <c r="M809" s="188"/>
      <c r="N809" s="188"/>
    </row>
    <row r="810" spans="1:18" ht="15.75" x14ac:dyDescent="0.25">
      <c r="A810" s="185"/>
      <c r="B810" s="205"/>
      <c r="C810" s="194"/>
      <c r="D810" s="194"/>
      <c r="E810" s="194"/>
      <c r="F810" s="188"/>
      <c r="G810" s="188"/>
      <c r="H810" s="188"/>
      <c r="I810" s="188"/>
      <c r="J810" s="188"/>
      <c r="K810" s="188"/>
      <c r="L810" s="188"/>
      <c r="M810" s="188"/>
      <c r="N810" s="188"/>
    </row>
    <row r="811" spans="1:18" ht="15.75" x14ac:dyDescent="0.25">
      <c r="A811" s="204" t="s">
        <v>89</v>
      </c>
      <c r="B811" s="205" t="s">
        <v>90</v>
      </c>
      <c r="C811" s="194"/>
      <c r="D811" s="194"/>
      <c r="E811" s="194"/>
      <c r="F811" s="188"/>
      <c r="G811" s="188"/>
      <c r="H811" s="188"/>
      <c r="I811" s="188"/>
      <c r="J811" s="188"/>
      <c r="K811" s="188"/>
      <c r="L811" s="188"/>
      <c r="M811" s="188"/>
      <c r="N811" s="188"/>
    </row>
    <row r="812" spans="1:18" ht="15.75" x14ac:dyDescent="0.25">
      <c r="A812" s="204" t="s">
        <v>91</v>
      </c>
      <c r="B812" s="205" t="s">
        <v>92</v>
      </c>
      <c r="C812" s="194"/>
      <c r="D812" s="194"/>
      <c r="E812" s="194"/>
      <c r="F812" s="184">
        <v>0</v>
      </c>
      <c r="G812" s="184"/>
      <c r="H812" s="184"/>
      <c r="I812" s="184"/>
      <c r="J812" s="184"/>
      <c r="K812" s="184"/>
      <c r="L812" s="184"/>
      <c r="M812" s="184"/>
    </row>
    <row r="813" spans="1:18" ht="15.75" x14ac:dyDescent="0.25">
      <c r="A813" s="185"/>
      <c r="B813" s="194" t="s">
        <v>93</v>
      </c>
      <c r="C813" s="194"/>
      <c r="D813" s="194" t="s">
        <v>94</v>
      </c>
      <c r="E813" s="194"/>
      <c r="F813" s="188">
        <v>0</v>
      </c>
      <c r="G813" s="188"/>
      <c r="H813" s="188"/>
      <c r="I813" s="188"/>
      <c r="J813" s="188"/>
      <c r="K813" s="188"/>
      <c r="L813" s="188"/>
      <c r="M813" s="188"/>
    </row>
    <row r="814" spans="1:18" ht="15.75" x14ac:dyDescent="0.25">
      <c r="A814" s="185"/>
      <c r="B814" s="194" t="s">
        <v>95</v>
      </c>
      <c r="C814" s="194"/>
      <c r="D814" s="194"/>
      <c r="E814" s="194"/>
      <c r="F814" s="188">
        <v>0</v>
      </c>
      <c r="G814" s="188"/>
      <c r="H814" s="188"/>
      <c r="I814" s="188"/>
      <c r="J814" s="188"/>
      <c r="K814" s="188"/>
      <c r="L814" s="188"/>
      <c r="M814" s="188"/>
    </row>
    <row r="815" spans="1:18" ht="15.75" x14ac:dyDescent="0.25">
      <c r="A815" s="204" t="s">
        <v>96</v>
      </c>
      <c r="B815" s="207" t="s">
        <v>97</v>
      </c>
      <c r="C815" s="194"/>
      <c r="D815" s="194"/>
      <c r="E815" s="194"/>
      <c r="F815" s="184">
        <v>0</v>
      </c>
      <c r="G815" s="184"/>
      <c r="H815" s="184"/>
      <c r="I815" s="184"/>
      <c r="J815" s="184"/>
      <c r="K815" s="184"/>
      <c r="L815" s="184"/>
      <c r="M815" s="184"/>
      <c r="R815" s="10">
        <v>266251496</v>
      </c>
    </row>
    <row r="816" spans="1:18" ht="15.75" x14ac:dyDescent="0.25">
      <c r="A816" s="185"/>
      <c r="B816" s="194" t="s">
        <v>98</v>
      </c>
      <c r="C816" s="194"/>
      <c r="D816" s="194"/>
      <c r="E816" s="194"/>
      <c r="F816" s="188">
        <v>0</v>
      </c>
      <c r="G816" s="188"/>
      <c r="H816" s="188"/>
      <c r="I816" s="188"/>
      <c r="J816" s="188"/>
      <c r="K816" s="188"/>
      <c r="L816" s="188"/>
      <c r="M816" s="188"/>
      <c r="R816" s="10">
        <v>100000000</v>
      </c>
    </row>
    <row r="817" spans="1:18" ht="15.75" x14ac:dyDescent="0.25">
      <c r="A817" s="185"/>
      <c r="B817" s="194" t="s">
        <v>99</v>
      </c>
      <c r="C817" s="194"/>
      <c r="D817" s="194"/>
      <c r="E817" s="194"/>
      <c r="F817" s="188">
        <v>0</v>
      </c>
      <c r="G817" s="188"/>
      <c r="H817" s="188"/>
      <c r="I817" s="188"/>
      <c r="J817" s="188"/>
      <c r="K817" s="188"/>
      <c r="L817" s="188"/>
      <c r="M817" s="188"/>
      <c r="R817" s="10">
        <f>+R815+R816</f>
        <v>366251496</v>
      </c>
    </row>
    <row r="818" spans="1:18" ht="15.75" x14ac:dyDescent="0.25">
      <c r="A818" s="204" t="s">
        <v>100</v>
      </c>
      <c r="B818" s="205" t="s">
        <v>101</v>
      </c>
      <c r="C818" s="194"/>
      <c r="D818" s="194"/>
      <c r="E818" s="194"/>
      <c r="F818" s="184">
        <v>0</v>
      </c>
      <c r="G818" s="184"/>
      <c r="H818" s="184"/>
      <c r="I818" s="184"/>
      <c r="J818" s="184"/>
      <c r="K818" s="184"/>
      <c r="L818" s="184"/>
      <c r="M818" s="184"/>
      <c r="R818" s="216">
        <v>45326584.859999999</v>
      </c>
    </row>
    <row r="819" spans="1:18" ht="15.75" x14ac:dyDescent="0.25">
      <c r="A819" s="185"/>
      <c r="B819" s="208" t="s">
        <v>102</v>
      </c>
      <c r="C819" s="194"/>
      <c r="D819" s="194"/>
      <c r="E819" s="194"/>
      <c r="F819" s="188">
        <v>0</v>
      </c>
      <c r="G819" s="188"/>
      <c r="H819" s="188"/>
      <c r="I819" s="188"/>
      <c r="J819" s="188"/>
      <c r="K819" s="188"/>
      <c r="L819" s="188"/>
      <c r="M819" s="188"/>
      <c r="R819" s="10">
        <f>+R817-R818</f>
        <v>320924911.13999999</v>
      </c>
    </row>
    <row r="820" spans="1:18" ht="15.75" x14ac:dyDescent="0.25">
      <c r="A820" s="185"/>
      <c r="B820" s="208" t="s">
        <v>103</v>
      </c>
      <c r="C820" s="194"/>
      <c r="D820" s="194"/>
      <c r="E820" s="194"/>
      <c r="F820" s="209">
        <v>0</v>
      </c>
      <c r="G820" s="209"/>
      <c r="H820" s="209"/>
      <c r="I820" s="209"/>
      <c r="J820" s="209"/>
      <c r="K820" s="209"/>
      <c r="L820" s="209"/>
      <c r="M820" s="209"/>
    </row>
    <row r="821" spans="1:18" ht="15.75" x14ac:dyDescent="0.25">
      <c r="A821" s="185"/>
      <c r="B821" s="205" t="s">
        <v>104</v>
      </c>
      <c r="C821" s="194"/>
      <c r="D821" s="194"/>
      <c r="E821" s="194"/>
      <c r="F821" s="184">
        <f>+F817+F816+F815+F814+F812+F811</f>
        <v>0</v>
      </c>
      <c r="G821" s="184"/>
      <c r="H821" s="184"/>
      <c r="I821" s="184"/>
      <c r="J821" s="184"/>
      <c r="K821" s="184"/>
      <c r="L821" s="184"/>
      <c r="M821" s="184"/>
    </row>
    <row r="822" spans="1:18" ht="15.75" x14ac:dyDescent="0.25">
      <c r="A822" s="185"/>
      <c r="B822" s="205"/>
      <c r="C822" s="194"/>
      <c r="D822" s="194"/>
      <c r="E822" s="194"/>
      <c r="F822" s="188"/>
      <c r="G822" s="188"/>
      <c r="H822" s="188"/>
      <c r="I822" s="188"/>
      <c r="J822" s="188"/>
      <c r="K822" s="188"/>
      <c r="L822" s="188"/>
      <c r="M822" s="188"/>
    </row>
    <row r="823" spans="1:18" ht="16.5" thickBot="1" x14ac:dyDescent="0.3">
      <c r="A823" s="194"/>
      <c r="B823" s="205" t="s">
        <v>105</v>
      </c>
      <c r="C823" s="194"/>
      <c r="D823" s="194"/>
      <c r="E823" s="194"/>
      <c r="F823" s="210">
        <f>+F821+F807</f>
        <v>13677873.199999999</v>
      </c>
      <c r="G823" s="184"/>
      <c r="H823" s="184"/>
      <c r="I823" s="184"/>
      <c r="J823" s="184"/>
      <c r="K823" s="184"/>
      <c r="L823" s="184"/>
      <c r="M823" s="184"/>
    </row>
    <row r="824" spans="1:18" ht="16.5" thickTop="1" x14ac:dyDescent="0.25">
      <c r="A824" s="194"/>
      <c r="B824" s="205"/>
      <c r="C824" s="194"/>
      <c r="D824" s="194"/>
      <c r="E824" s="194"/>
      <c r="F824" s="184"/>
      <c r="G824" s="184"/>
      <c r="H824" s="184"/>
      <c r="I824" s="184"/>
      <c r="J824" s="184"/>
      <c r="K824" s="184"/>
      <c r="L824" s="184"/>
      <c r="M824" s="184"/>
      <c r="N824" s="184"/>
    </row>
    <row r="825" spans="1:18" ht="15.75" x14ac:dyDescent="0.25">
      <c r="A825" s="194"/>
      <c r="B825" s="205"/>
      <c r="C825" s="194"/>
      <c r="D825" s="194"/>
      <c r="E825" s="194"/>
      <c r="F825" s="184"/>
      <c r="G825" s="184"/>
      <c r="H825" s="184"/>
      <c r="I825" s="184"/>
      <c r="J825" s="184"/>
      <c r="K825" s="184"/>
      <c r="L825" s="184"/>
      <c r="M825" s="184"/>
      <c r="N825" s="184"/>
    </row>
    <row r="826" spans="1:18" ht="15.75" x14ac:dyDescent="0.25">
      <c r="A826" s="194"/>
      <c r="B826" s="205"/>
      <c r="C826" s="194"/>
      <c r="D826" s="194"/>
      <c r="E826" s="194"/>
      <c r="F826" s="184"/>
      <c r="G826" s="184"/>
      <c r="H826" s="184"/>
      <c r="I826" s="184"/>
      <c r="J826" s="184"/>
      <c r="K826" s="184"/>
      <c r="L826" s="184"/>
      <c r="M826" s="184"/>
      <c r="N826" s="184"/>
    </row>
    <row r="827" spans="1:18" ht="15.75" x14ac:dyDescent="0.25">
      <c r="A827" s="194"/>
      <c r="B827" s="205"/>
      <c r="C827" s="194"/>
      <c r="D827" s="194"/>
      <c r="E827" s="194"/>
      <c r="F827" s="184"/>
      <c r="G827" s="184"/>
      <c r="H827" s="184"/>
      <c r="I827" s="184"/>
      <c r="J827" s="184"/>
      <c r="K827" s="184"/>
      <c r="L827" s="184"/>
      <c r="M827" s="184"/>
      <c r="N827" s="184"/>
    </row>
    <row r="828" spans="1:18" ht="15" customHeight="1" x14ac:dyDescent="0.25">
      <c r="A828" s="286" t="s">
        <v>106</v>
      </c>
      <c r="B828" s="286"/>
      <c r="C828" s="286"/>
      <c r="D828" s="286"/>
      <c r="E828" s="286"/>
      <c r="F828" s="290" t="s">
        <v>107</v>
      </c>
      <c r="G828" s="290"/>
      <c r="H828" s="290"/>
      <c r="I828" s="290"/>
      <c r="J828" s="290"/>
      <c r="K828" s="290"/>
      <c r="L828" s="290"/>
      <c r="M828" s="290"/>
      <c r="N828" s="290"/>
    </row>
    <row r="829" spans="1:18" x14ac:dyDescent="0.25">
      <c r="A829" s="213"/>
      <c r="B829" s="214"/>
      <c r="C829" s="214"/>
      <c r="D829" s="215"/>
      <c r="E829" s="215"/>
      <c r="F829" s="214"/>
      <c r="G829" s="214"/>
      <c r="H829" s="214"/>
      <c r="I829" s="214"/>
      <c r="J829" s="214"/>
      <c r="K829" s="214"/>
      <c r="L829" s="214"/>
      <c r="M829" s="214"/>
      <c r="N829" s="214"/>
    </row>
    <row r="830" spans="1:18" x14ac:dyDescent="0.25">
      <c r="A830" s="214"/>
      <c r="B830" s="214"/>
      <c r="C830" s="214"/>
      <c r="D830" s="215"/>
      <c r="E830" s="215"/>
      <c r="F830" s="214"/>
      <c r="G830" s="214"/>
      <c r="H830" s="214"/>
      <c r="I830" s="214"/>
      <c r="J830" s="214"/>
      <c r="K830" s="214"/>
      <c r="L830" s="214"/>
      <c r="M830" s="214"/>
      <c r="N830" s="214"/>
    </row>
    <row r="831" spans="1:18" ht="15" customHeight="1" x14ac:dyDescent="0.25">
      <c r="A831" s="285" t="s">
        <v>123</v>
      </c>
      <c r="B831" s="285"/>
      <c r="C831" s="285"/>
      <c r="D831" s="285"/>
      <c r="E831" s="285"/>
      <c r="F831" s="287" t="s">
        <v>129</v>
      </c>
      <c r="G831" s="287"/>
      <c r="H831" s="287"/>
      <c r="I831" s="287"/>
      <c r="J831" s="287"/>
      <c r="K831" s="287"/>
      <c r="L831" s="287"/>
      <c r="M831" s="287"/>
      <c r="N831" s="287"/>
    </row>
    <row r="832" spans="1:18" x14ac:dyDescent="0.25">
      <c r="A832" s="284" t="s">
        <v>108</v>
      </c>
      <c r="B832" s="284"/>
      <c r="C832" s="284"/>
      <c r="D832" s="284"/>
      <c r="E832" s="284"/>
      <c r="F832" s="284" t="s">
        <v>128</v>
      </c>
      <c r="G832" s="284"/>
      <c r="H832" s="284"/>
      <c r="I832" s="284"/>
      <c r="J832" s="284"/>
      <c r="K832" s="284"/>
      <c r="L832" s="284"/>
      <c r="M832" s="284"/>
      <c r="N832" s="284"/>
    </row>
    <row r="833" spans="1:14" x14ac:dyDescent="0.25">
      <c r="A833" s="65"/>
      <c r="B833" s="65"/>
      <c r="C833" s="65"/>
      <c r="D833" s="65"/>
      <c r="E833" s="65"/>
      <c r="F833" s="65"/>
      <c r="G833" s="65"/>
      <c r="H833" s="65"/>
      <c r="I833" s="65"/>
      <c r="J833" s="65"/>
      <c r="K833" s="65"/>
      <c r="L833" s="65"/>
      <c r="M833" s="65"/>
      <c r="N833" s="65"/>
    </row>
    <row r="847" spans="1:14" x14ac:dyDescent="0.25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</row>
    <row r="848" spans="1:14" x14ac:dyDescent="0.25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</row>
    <row r="849" spans="1:16" x14ac:dyDescent="0.25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</row>
    <row r="850" spans="1:16" x14ac:dyDescent="0.25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</row>
    <row r="851" spans="1:16" ht="15" customHeight="1" x14ac:dyDescent="0.25">
      <c r="A851" s="275" t="s">
        <v>0</v>
      </c>
      <c r="B851" s="275"/>
      <c r="C851" s="275"/>
      <c r="D851" s="275"/>
      <c r="E851" s="275"/>
      <c r="F851" s="275"/>
      <c r="G851" s="275"/>
      <c r="H851" s="275"/>
      <c r="I851" s="275"/>
      <c r="J851" s="275"/>
      <c r="K851" s="275"/>
      <c r="L851" s="275"/>
      <c r="M851" s="275"/>
      <c r="N851" s="275"/>
    </row>
    <row r="852" spans="1:16" ht="15" customHeight="1" x14ac:dyDescent="0.25">
      <c r="A852" s="275" t="s">
        <v>156</v>
      </c>
      <c r="B852" s="275"/>
      <c r="C852" s="275"/>
      <c r="D852" s="275"/>
      <c r="E852" s="275"/>
      <c r="F852" s="275"/>
      <c r="G852" s="275"/>
      <c r="H852" s="275"/>
      <c r="I852" s="275"/>
      <c r="J852" s="275"/>
      <c r="K852" s="275"/>
      <c r="L852" s="275"/>
      <c r="M852" s="275"/>
      <c r="N852" s="275"/>
    </row>
    <row r="853" spans="1:16" x14ac:dyDescent="0.25">
      <c r="A853" s="13" t="s">
        <v>2</v>
      </c>
      <c r="B853" s="2"/>
      <c r="C853" s="3"/>
      <c r="D853" s="3"/>
      <c r="E853" s="3"/>
      <c r="F853" s="4"/>
      <c r="G853" s="4"/>
      <c r="H853" s="4"/>
      <c r="I853" s="4"/>
      <c r="J853" s="4"/>
      <c r="K853" s="4"/>
      <c r="L853" s="4"/>
      <c r="M853" s="4"/>
      <c r="N853" s="4"/>
    </row>
    <row r="854" spans="1:16" x14ac:dyDescent="0.25">
      <c r="A854" s="14" t="s">
        <v>3</v>
      </c>
      <c r="B854" s="15" t="s">
        <v>4</v>
      </c>
      <c r="C854" s="5"/>
      <c r="D854" s="5"/>
      <c r="E854" s="6"/>
      <c r="F854" s="16" t="s">
        <v>5</v>
      </c>
      <c r="G854" s="18"/>
      <c r="H854" s="18"/>
      <c r="I854" s="18"/>
      <c r="J854" s="18"/>
      <c r="K854" s="18"/>
      <c r="L854" s="18"/>
      <c r="M854" s="18"/>
      <c r="N854" s="19" t="s">
        <v>7</v>
      </c>
    </row>
    <row r="855" spans="1:16" x14ac:dyDescent="0.25">
      <c r="A855" s="20" t="s">
        <v>8</v>
      </c>
      <c r="B855" s="21" t="s">
        <v>9</v>
      </c>
      <c r="C855" s="21"/>
      <c r="D855" s="22"/>
      <c r="E855" s="22"/>
      <c r="F855" s="23">
        <f>+F856+F857+F860</f>
        <v>13240183.34</v>
      </c>
      <c r="G855" s="23"/>
      <c r="H855" s="23"/>
      <c r="I855" s="23"/>
      <c r="J855" s="23"/>
      <c r="K855" s="23"/>
      <c r="L855" s="23"/>
      <c r="M855" s="23"/>
      <c r="N855" s="23">
        <f>+N856+N857+N859+N858+N860</f>
        <v>13240183.34</v>
      </c>
    </row>
    <row r="856" spans="1:16" x14ac:dyDescent="0.25">
      <c r="A856" s="24"/>
      <c r="B856" s="25" t="s">
        <v>10</v>
      </c>
      <c r="C856" s="26"/>
      <c r="D856" s="26"/>
      <c r="E856" s="22"/>
      <c r="F856" s="27">
        <v>11393082.130000001</v>
      </c>
      <c r="G856" s="27"/>
      <c r="H856" s="27"/>
      <c r="I856" s="27"/>
      <c r="J856" s="27"/>
      <c r="K856" s="27"/>
      <c r="L856" s="27"/>
      <c r="M856" s="27"/>
      <c r="N856" s="27">
        <f>SUM(F856:F856)</f>
        <v>11393082.130000001</v>
      </c>
      <c r="O856" s="10"/>
      <c r="P856" s="10"/>
    </row>
    <row r="857" spans="1:16" x14ac:dyDescent="0.25">
      <c r="A857" s="24"/>
      <c r="B857" s="25" t="s">
        <v>11</v>
      </c>
      <c r="C857" s="26"/>
      <c r="D857" s="26"/>
      <c r="E857" s="22"/>
      <c r="F857" s="27">
        <v>125000</v>
      </c>
      <c r="G857" s="27"/>
      <c r="H857" s="27"/>
      <c r="I857" s="27"/>
      <c r="J857" s="27"/>
      <c r="K857" s="27"/>
      <c r="L857" s="27"/>
      <c r="M857" s="27"/>
      <c r="N857" s="27">
        <f>SUM(F857:F857)</f>
        <v>125000</v>
      </c>
    </row>
    <row r="858" spans="1:16" x14ac:dyDescent="0.25">
      <c r="A858" s="24"/>
      <c r="B858" s="28" t="s">
        <v>114</v>
      </c>
      <c r="C858" s="29"/>
      <c r="D858" s="29"/>
      <c r="E858" s="22"/>
      <c r="F858" s="27">
        <v>0</v>
      </c>
      <c r="G858" s="27"/>
      <c r="H858" s="27"/>
      <c r="I858" s="27"/>
      <c r="J858" s="27"/>
      <c r="K858" s="27"/>
      <c r="L858" s="27"/>
      <c r="M858" s="27"/>
      <c r="N858" s="27">
        <f>SUM(F858:F858)</f>
        <v>0</v>
      </c>
    </row>
    <row r="859" spans="1:16" x14ac:dyDescent="0.25">
      <c r="A859" s="24"/>
      <c r="B859" s="28" t="s">
        <v>115</v>
      </c>
      <c r="C859" s="29"/>
      <c r="D859" s="29"/>
      <c r="E859" s="22"/>
      <c r="F859" s="27">
        <v>0</v>
      </c>
      <c r="G859" s="27"/>
      <c r="H859" s="27"/>
      <c r="I859" s="27"/>
      <c r="J859" s="27"/>
      <c r="K859" s="27"/>
      <c r="L859" s="27"/>
      <c r="M859" s="27"/>
      <c r="N859" s="27">
        <f>SUM(F859:F859)</f>
        <v>0</v>
      </c>
    </row>
    <row r="860" spans="1:16" x14ac:dyDescent="0.25">
      <c r="A860" s="24"/>
      <c r="B860" s="217" t="s">
        <v>116</v>
      </c>
      <c r="C860" s="217"/>
      <c r="D860" s="217"/>
      <c r="E860" s="22"/>
      <c r="F860" s="27">
        <v>1722101.21</v>
      </c>
      <c r="G860" s="27"/>
      <c r="H860" s="27"/>
      <c r="I860" s="27"/>
      <c r="J860" s="27"/>
      <c r="K860" s="27"/>
      <c r="L860" s="27"/>
      <c r="M860" s="27"/>
      <c r="N860" s="27">
        <f>SUM(F860:F860)</f>
        <v>1722101.21</v>
      </c>
    </row>
    <row r="861" spans="1:16" x14ac:dyDescent="0.25">
      <c r="A861" s="20" t="s">
        <v>12</v>
      </c>
      <c r="B861" s="31" t="s">
        <v>13</v>
      </c>
      <c r="C861" s="26"/>
      <c r="D861" s="22"/>
      <c r="E861" s="22"/>
      <c r="F861" s="23">
        <f>+F862+F863+F867+F866</f>
        <v>231162.87</v>
      </c>
      <c r="G861" s="23"/>
      <c r="H861" s="23"/>
      <c r="I861" s="23"/>
      <c r="J861" s="23"/>
      <c r="K861" s="23"/>
      <c r="L861" s="23"/>
      <c r="M861" s="23"/>
      <c r="N861" s="23">
        <f>+N862+N863+N864+N865+N866+N867+N869+N868+N870</f>
        <v>231162.87</v>
      </c>
    </row>
    <row r="862" spans="1:16" x14ac:dyDescent="0.25">
      <c r="A862" s="24"/>
      <c r="B862" s="25" t="s">
        <v>14</v>
      </c>
      <c r="C862" s="26"/>
      <c r="D862" s="26"/>
      <c r="E862" s="22"/>
      <c r="F862" s="27">
        <v>54292.87</v>
      </c>
      <c r="G862" s="27"/>
      <c r="H862" s="27"/>
      <c r="I862" s="27"/>
      <c r="J862" s="27"/>
      <c r="K862" s="27"/>
      <c r="L862" s="27"/>
      <c r="M862" s="27"/>
      <c r="N862" s="27">
        <f t="shared" ref="N862:N872" si="31">SUM(F862:F862)</f>
        <v>54292.87</v>
      </c>
    </row>
    <row r="863" spans="1:16" x14ac:dyDescent="0.25">
      <c r="A863" s="32"/>
      <c r="B863" s="7" t="s">
        <v>15</v>
      </c>
      <c r="C863" s="217"/>
      <c r="D863" s="217"/>
      <c r="E863" s="22"/>
      <c r="F863" s="27">
        <f t="shared" ref="F863:F865" si="32">SUM(E863:E863)</f>
        <v>0</v>
      </c>
      <c r="G863" s="27"/>
      <c r="H863" s="27"/>
      <c r="I863" s="27"/>
      <c r="J863" s="27"/>
      <c r="K863" s="27"/>
      <c r="L863" s="27"/>
      <c r="M863" s="27"/>
      <c r="N863" s="27">
        <f t="shared" si="31"/>
        <v>0</v>
      </c>
    </row>
    <row r="864" spans="1:16" x14ac:dyDescent="0.25">
      <c r="A864" s="24"/>
      <c r="B864" s="25" t="s">
        <v>16</v>
      </c>
      <c r="C864" s="26"/>
      <c r="D864" s="26"/>
      <c r="E864" s="22"/>
      <c r="F864" s="27">
        <f t="shared" si="32"/>
        <v>0</v>
      </c>
      <c r="G864" s="27"/>
      <c r="H864" s="27"/>
      <c r="I864" s="27"/>
      <c r="J864" s="27"/>
      <c r="K864" s="27"/>
      <c r="L864" s="27"/>
      <c r="M864" s="27"/>
      <c r="N864" s="27">
        <f t="shared" si="31"/>
        <v>0</v>
      </c>
    </row>
    <row r="865" spans="1:14" x14ac:dyDescent="0.25">
      <c r="A865" s="24"/>
      <c r="B865" s="33" t="s">
        <v>17</v>
      </c>
      <c r="C865" s="33"/>
      <c r="D865" s="33"/>
      <c r="E865" s="22"/>
      <c r="F865" s="27">
        <f t="shared" si="32"/>
        <v>0</v>
      </c>
      <c r="G865" s="27"/>
      <c r="H865" s="27"/>
      <c r="I865" s="27"/>
      <c r="J865" s="27"/>
      <c r="K865" s="27"/>
      <c r="L865" s="27"/>
      <c r="M865" s="27"/>
      <c r="N865" s="27">
        <f t="shared" si="31"/>
        <v>0</v>
      </c>
    </row>
    <row r="866" spans="1:14" x14ac:dyDescent="0.25">
      <c r="A866" s="24"/>
      <c r="B866" s="25" t="s">
        <v>18</v>
      </c>
      <c r="C866" s="26"/>
      <c r="D866" s="26"/>
      <c r="E866" s="34"/>
      <c r="F866" s="27">
        <v>75000</v>
      </c>
      <c r="G866" s="27"/>
      <c r="H866" s="27"/>
      <c r="I866" s="27"/>
      <c r="J866" s="27"/>
      <c r="K866" s="27"/>
      <c r="L866" s="27"/>
      <c r="M866" s="27"/>
      <c r="N866" s="27">
        <f t="shared" si="31"/>
        <v>75000</v>
      </c>
    </row>
    <row r="867" spans="1:14" x14ac:dyDescent="0.25">
      <c r="A867" s="24"/>
      <c r="B867" s="25" t="s">
        <v>19</v>
      </c>
      <c r="C867" s="26"/>
      <c r="D867" s="26"/>
      <c r="E867" s="22"/>
      <c r="F867" s="27">
        <v>101870</v>
      </c>
      <c r="G867" s="27"/>
      <c r="H867" s="27"/>
      <c r="I867" s="27"/>
      <c r="J867" s="27"/>
      <c r="K867" s="27"/>
      <c r="L867" s="27"/>
      <c r="M867" s="27"/>
      <c r="N867" s="27">
        <f t="shared" si="31"/>
        <v>101870</v>
      </c>
    </row>
    <row r="868" spans="1:14" x14ac:dyDescent="0.25">
      <c r="A868" s="24"/>
      <c r="B868" s="7" t="s">
        <v>20</v>
      </c>
      <c r="C868" s="26"/>
      <c r="D868" s="26"/>
      <c r="E868" s="22"/>
      <c r="F868" s="27">
        <v>0</v>
      </c>
      <c r="G868" s="27"/>
      <c r="H868" s="27"/>
      <c r="I868" s="27"/>
      <c r="J868" s="27"/>
      <c r="K868" s="27"/>
      <c r="L868" s="27"/>
      <c r="M868" s="27"/>
      <c r="N868" s="27">
        <f t="shared" si="31"/>
        <v>0</v>
      </c>
    </row>
    <row r="869" spans="1:14" x14ac:dyDescent="0.25">
      <c r="A869" s="24"/>
      <c r="B869" s="217" t="s">
        <v>21</v>
      </c>
      <c r="C869" s="217"/>
      <c r="D869" s="217"/>
      <c r="E869" s="217"/>
      <c r="F869" s="27">
        <v>0</v>
      </c>
      <c r="G869" s="27"/>
      <c r="H869" s="27"/>
      <c r="I869" s="27"/>
      <c r="J869" s="27"/>
      <c r="K869" s="27"/>
      <c r="L869" s="27"/>
      <c r="M869" s="27"/>
      <c r="N869" s="27">
        <f t="shared" si="31"/>
        <v>0</v>
      </c>
    </row>
    <row r="870" spans="1:14" x14ac:dyDescent="0.25">
      <c r="A870" s="24"/>
      <c r="B870" s="7" t="s">
        <v>22</v>
      </c>
      <c r="C870" s="217"/>
      <c r="D870" s="217"/>
      <c r="E870" s="217"/>
      <c r="F870" s="27">
        <v>0</v>
      </c>
      <c r="G870" s="27"/>
      <c r="H870" s="27"/>
      <c r="I870" s="27"/>
      <c r="J870" s="27"/>
      <c r="K870" s="27"/>
      <c r="L870" s="27"/>
      <c r="M870" s="27"/>
      <c r="N870" s="27">
        <f t="shared" si="31"/>
        <v>0</v>
      </c>
    </row>
    <row r="871" spans="1:14" x14ac:dyDescent="0.25">
      <c r="A871" s="24"/>
      <c r="B871" s="7" t="s">
        <v>23</v>
      </c>
      <c r="C871" s="217"/>
      <c r="D871" s="217"/>
      <c r="E871" s="22"/>
      <c r="F871" s="27">
        <v>0</v>
      </c>
      <c r="G871" s="27"/>
      <c r="H871" s="27"/>
      <c r="I871" s="27"/>
      <c r="J871" s="27"/>
      <c r="K871" s="27"/>
      <c r="L871" s="27"/>
      <c r="M871" s="27"/>
      <c r="N871" s="27">
        <f t="shared" si="31"/>
        <v>0</v>
      </c>
    </row>
    <row r="872" spans="1:14" x14ac:dyDescent="0.25">
      <c r="A872" s="24"/>
      <c r="B872" s="217" t="s">
        <v>117</v>
      </c>
      <c r="C872" s="217"/>
      <c r="D872" s="217"/>
      <c r="E872" s="22"/>
      <c r="F872" s="27">
        <v>0</v>
      </c>
      <c r="G872" s="27"/>
      <c r="H872" s="27"/>
      <c r="I872" s="27"/>
      <c r="J872" s="27"/>
      <c r="K872" s="27"/>
      <c r="L872" s="27"/>
      <c r="M872" s="27"/>
      <c r="N872" s="27">
        <f t="shared" si="31"/>
        <v>0</v>
      </c>
    </row>
    <row r="873" spans="1:14" x14ac:dyDescent="0.25">
      <c r="A873" s="20" t="s">
        <v>24</v>
      </c>
      <c r="B873" s="31" t="s">
        <v>25</v>
      </c>
      <c r="C873" s="26"/>
      <c r="D873" s="22"/>
      <c r="E873" s="22"/>
      <c r="F873" s="23">
        <f>+F880</f>
        <v>206526.99</v>
      </c>
      <c r="G873" s="23"/>
      <c r="H873" s="23"/>
      <c r="I873" s="23"/>
      <c r="J873" s="23"/>
      <c r="K873" s="23"/>
      <c r="L873" s="23"/>
      <c r="M873" s="23"/>
      <c r="N873" s="23">
        <f>+N882+N880+N879+N878+N877+N876+N875+N874+N884+N881+N883</f>
        <v>206526.99</v>
      </c>
    </row>
    <row r="874" spans="1:14" x14ac:dyDescent="0.25">
      <c r="A874" s="24"/>
      <c r="B874" s="217" t="s">
        <v>118</v>
      </c>
      <c r="C874" s="217"/>
      <c r="D874" s="217"/>
      <c r="E874" s="22"/>
      <c r="F874" s="27">
        <v>0</v>
      </c>
      <c r="G874" s="27"/>
      <c r="H874" s="27"/>
      <c r="I874" s="27"/>
      <c r="J874" s="27"/>
      <c r="K874" s="27"/>
      <c r="L874" s="27"/>
      <c r="M874" s="27"/>
      <c r="N874" s="27">
        <f t="shared" ref="N874:N884" si="33">SUM(F874:F874)</f>
        <v>0</v>
      </c>
    </row>
    <row r="875" spans="1:14" x14ac:dyDescent="0.25">
      <c r="A875" s="24"/>
      <c r="B875" s="25" t="s">
        <v>26</v>
      </c>
      <c r="C875" s="26"/>
      <c r="D875" s="26"/>
      <c r="E875" s="22"/>
      <c r="F875" s="27">
        <v>0</v>
      </c>
      <c r="G875" s="27"/>
      <c r="H875" s="27"/>
      <c r="I875" s="27"/>
      <c r="J875" s="27"/>
      <c r="K875" s="27"/>
      <c r="L875" s="27"/>
      <c r="M875" s="27"/>
      <c r="N875" s="27">
        <f t="shared" si="33"/>
        <v>0</v>
      </c>
    </row>
    <row r="876" spans="1:14" x14ac:dyDescent="0.25">
      <c r="A876" s="24"/>
      <c r="B876" s="217" t="s">
        <v>119</v>
      </c>
      <c r="C876" s="217"/>
      <c r="D876" s="217"/>
      <c r="E876" s="22"/>
      <c r="F876" s="27">
        <v>0</v>
      </c>
      <c r="G876" s="27"/>
      <c r="H876" s="27"/>
      <c r="I876" s="27"/>
      <c r="J876" s="27"/>
      <c r="K876" s="27"/>
      <c r="L876" s="27"/>
      <c r="M876" s="27"/>
      <c r="N876" s="27">
        <f t="shared" si="33"/>
        <v>0</v>
      </c>
    </row>
    <row r="877" spans="1:14" x14ac:dyDescent="0.25">
      <c r="A877" s="24"/>
      <c r="B877" s="33" t="s">
        <v>27</v>
      </c>
      <c r="C877" s="33"/>
      <c r="D877" s="33"/>
      <c r="E877" s="22"/>
      <c r="F877" s="27">
        <v>0</v>
      </c>
      <c r="G877" s="27"/>
      <c r="H877" s="27"/>
      <c r="I877" s="27"/>
      <c r="J877" s="27"/>
      <c r="K877" s="27"/>
      <c r="L877" s="27"/>
      <c r="M877" s="27"/>
      <c r="N877" s="27">
        <f t="shared" si="33"/>
        <v>0</v>
      </c>
    </row>
    <row r="878" spans="1:14" x14ac:dyDescent="0.25">
      <c r="A878" s="24"/>
      <c r="B878" s="217" t="s">
        <v>120</v>
      </c>
      <c r="C878" s="217"/>
      <c r="D878" s="217"/>
      <c r="E878" s="22"/>
      <c r="F878" s="27">
        <v>0</v>
      </c>
      <c r="G878" s="27"/>
      <c r="H878" s="27"/>
      <c r="I878" s="27"/>
      <c r="J878" s="27"/>
      <c r="K878" s="27"/>
      <c r="L878" s="27"/>
      <c r="M878" s="27"/>
      <c r="N878" s="27">
        <f t="shared" si="33"/>
        <v>0</v>
      </c>
    </row>
    <row r="879" spans="1:14" x14ac:dyDescent="0.25">
      <c r="A879" s="24"/>
      <c r="B879" s="217" t="s">
        <v>121</v>
      </c>
      <c r="C879" s="217"/>
      <c r="D879" s="217"/>
      <c r="E879" s="22"/>
      <c r="F879" s="27">
        <v>0</v>
      </c>
      <c r="G879" s="27"/>
      <c r="H879" s="27"/>
      <c r="I879" s="27"/>
      <c r="J879" s="27"/>
      <c r="K879" s="27"/>
      <c r="L879" s="27"/>
      <c r="M879" s="27"/>
      <c r="N879" s="27">
        <f t="shared" si="33"/>
        <v>0</v>
      </c>
    </row>
    <row r="880" spans="1:14" x14ac:dyDescent="0.25">
      <c r="A880" s="24"/>
      <c r="B880" s="7" t="s">
        <v>28</v>
      </c>
      <c r="C880" s="217"/>
      <c r="D880" s="217"/>
      <c r="E880" s="22"/>
      <c r="F880" s="27">
        <v>206526.99</v>
      </c>
      <c r="G880" s="27"/>
      <c r="H880" s="27"/>
      <c r="I880" s="27"/>
      <c r="J880" s="27"/>
      <c r="K880" s="27"/>
      <c r="L880" s="27"/>
      <c r="M880" s="27"/>
      <c r="N880" s="27">
        <f t="shared" si="33"/>
        <v>206526.99</v>
      </c>
    </row>
    <row r="881" spans="1:14" x14ac:dyDescent="0.25">
      <c r="A881" s="24"/>
      <c r="B881" s="7" t="s">
        <v>29</v>
      </c>
      <c r="C881" s="217"/>
      <c r="D881" s="217"/>
      <c r="E881" s="22"/>
      <c r="F881" s="27">
        <v>0</v>
      </c>
      <c r="G881" s="27"/>
      <c r="H881" s="27"/>
      <c r="I881" s="27"/>
      <c r="J881" s="27"/>
      <c r="K881" s="27"/>
      <c r="L881" s="27"/>
      <c r="M881" s="27"/>
      <c r="N881" s="27">
        <f t="shared" si="33"/>
        <v>0</v>
      </c>
    </row>
    <row r="882" spans="1:14" x14ac:dyDescent="0.25">
      <c r="A882" s="24"/>
      <c r="B882" s="35" t="s">
        <v>30</v>
      </c>
      <c r="C882" s="217"/>
      <c r="D882" s="217"/>
      <c r="E882" s="36"/>
      <c r="F882" s="27">
        <v>0</v>
      </c>
      <c r="G882" s="27"/>
      <c r="H882" s="27"/>
      <c r="I882" s="27"/>
      <c r="J882" s="27"/>
      <c r="K882" s="27"/>
      <c r="L882" s="27"/>
      <c r="M882" s="27"/>
      <c r="N882" s="27">
        <f t="shared" si="33"/>
        <v>0</v>
      </c>
    </row>
    <row r="883" spans="1:14" x14ac:dyDescent="0.25">
      <c r="A883" s="24"/>
      <c r="B883" s="35" t="s">
        <v>31</v>
      </c>
      <c r="C883" s="217"/>
      <c r="D883" s="217"/>
      <c r="E883" s="36"/>
      <c r="F883" s="27">
        <v>0</v>
      </c>
      <c r="G883" s="27"/>
      <c r="H883" s="27"/>
      <c r="I883" s="27"/>
      <c r="J883" s="27"/>
      <c r="K883" s="27"/>
      <c r="L883" s="27"/>
      <c r="M883" s="27"/>
      <c r="N883" s="27">
        <f t="shared" si="33"/>
        <v>0</v>
      </c>
    </row>
    <row r="884" spans="1:14" x14ac:dyDescent="0.25">
      <c r="A884" s="24"/>
      <c r="B884" s="33" t="s">
        <v>32</v>
      </c>
      <c r="C884" s="33"/>
      <c r="D884" s="33"/>
      <c r="E884" s="22"/>
      <c r="F884" s="27">
        <v>0</v>
      </c>
      <c r="G884" s="27"/>
      <c r="H884" s="27"/>
      <c r="I884" s="27"/>
      <c r="J884" s="27"/>
      <c r="K884" s="27"/>
      <c r="L884" s="27"/>
      <c r="M884" s="27"/>
      <c r="N884" s="27">
        <f t="shared" si="33"/>
        <v>0</v>
      </c>
    </row>
    <row r="885" spans="1:14" x14ac:dyDescent="0.25">
      <c r="A885" s="20" t="s">
        <v>33</v>
      </c>
      <c r="B885" s="31" t="s">
        <v>34</v>
      </c>
      <c r="C885" s="26"/>
      <c r="D885" s="22"/>
      <c r="E885" s="22"/>
      <c r="F885" s="23">
        <v>0</v>
      </c>
      <c r="G885" s="23"/>
      <c r="H885" s="23"/>
      <c r="I885" s="23"/>
      <c r="J885" s="23"/>
      <c r="K885" s="23"/>
      <c r="L885" s="23"/>
      <c r="M885" s="23"/>
      <c r="N885" s="23">
        <v>0</v>
      </c>
    </row>
    <row r="886" spans="1:14" x14ac:dyDescent="0.25">
      <c r="A886" s="24"/>
      <c r="B886" s="274" t="s">
        <v>35</v>
      </c>
      <c r="C886" s="274"/>
      <c r="D886" s="274"/>
      <c r="E886" s="274"/>
      <c r="F886" s="27">
        <v>0</v>
      </c>
      <c r="G886" s="27"/>
      <c r="H886" s="27"/>
      <c r="I886" s="27"/>
      <c r="J886" s="27"/>
      <c r="K886" s="27"/>
      <c r="L886" s="27"/>
      <c r="M886" s="27"/>
      <c r="N886" s="27">
        <f t="shared" ref="N886:N897" si="34">SUM(F886:F886)</f>
        <v>0</v>
      </c>
    </row>
    <row r="887" spans="1:14" x14ac:dyDescent="0.25">
      <c r="A887" s="24"/>
      <c r="B887" s="7" t="s">
        <v>36</v>
      </c>
      <c r="C887" s="217"/>
      <c r="D887" s="217"/>
      <c r="E887" s="217"/>
      <c r="F887" s="27">
        <v>0</v>
      </c>
      <c r="G887" s="27"/>
      <c r="H887" s="27"/>
      <c r="I887" s="27"/>
      <c r="J887" s="27"/>
      <c r="K887" s="27"/>
      <c r="L887" s="27"/>
      <c r="M887" s="27"/>
      <c r="N887" s="27">
        <f t="shared" si="34"/>
        <v>0</v>
      </c>
    </row>
    <row r="888" spans="1:14" x14ac:dyDescent="0.25">
      <c r="A888" s="24"/>
      <c r="B888" s="7" t="s">
        <v>37</v>
      </c>
      <c r="C888" s="217"/>
      <c r="D888" s="217"/>
      <c r="E888" s="22"/>
      <c r="F888" s="27">
        <v>0</v>
      </c>
      <c r="G888" s="27"/>
      <c r="H888" s="27"/>
      <c r="I888" s="27"/>
      <c r="J888" s="27"/>
      <c r="K888" s="27"/>
      <c r="L888" s="27"/>
      <c r="M888" s="27"/>
      <c r="N888" s="27">
        <f t="shared" si="34"/>
        <v>0</v>
      </c>
    </row>
    <row r="889" spans="1:14" x14ac:dyDescent="0.25">
      <c r="A889" s="24"/>
      <c r="B889" s="7" t="s">
        <v>38</v>
      </c>
      <c r="C889" s="217"/>
      <c r="D889" s="217"/>
      <c r="E889" s="22"/>
      <c r="F889" s="27">
        <v>0</v>
      </c>
      <c r="G889" s="27"/>
      <c r="H889" s="27"/>
      <c r="I889" s="27"/>
      <c r="J889" s="27"/>
      <c r="K889" s="27"/>
      <c r="L889" s="27"/>
      <c r="M889" s="27"/>
      <c r="N889" s="27">
        <f t="shared" si="34"/>
        <v>0</v>
      </c>
    </row>
    <row r="890" spans="1:14" x14ac:dyDescent="0.25">
      <c r="A890" s="24"/>
      <c r="B890" s="7" t="s">
        <v>39</v>
      </c>
      <c r="C890" s="217"/>
      <c r="D890" s="217"/>
      <c r="E890" s="22"/>
      <c r="F890" s="27">
        <v>0</v>
      </c>
      <c r="G890" s="27"/>
      <c r="H890" s="27"/>
      <c r="I890" s="27"/>
      <c r="J890" s="27"/>
      <c r="K890" s="27"/>
      <c r="L890" s="27"/>
      <c r="M890" s="27"/>
      <c r="N890" s="27">
        <f t="shared" si="34"/>
        <v>0</v>
      </c>
    </row>
    <row r="891" spans="1:14" x14ac:dyDescent="0.25">
      <c r="A891" s="24"/>
      <c r="B891" s="7" t="s">
        <v>40</v>
      </c>
      <c r="C891" s="217"/>
      <c r="D891" s="217"/>
      <c r="E891" s="22"/>
      <c r="F891" s="27">
        <v>0</v>
      </c>
      <c r="G891" s="27"/>
      <c r="H891" s="27"/>
      <c r="I891" s="27"/>
      <c r="J891" s="27"/>
      <c r="K891" s="27"/>
      <c r="L891" s="27"/>
      <c r="M891" s="27"/>
      <c r="N891" s="27">
        <f t="shared" si="34"/>
        <v>0</v>
      </c>
    </row>
    <row r="892" spans="1:14" x14ac:dyDescent="0.25">
      <c r="A892" s="24"/>
      <c r="B892" s="7" t="s">
        <v>41</v>
      </c>
      <c r="C892" s="217"/>
      <c r="D892" s="217"/>
      <c r="E892" s="22"/>
      <c r="F892" s="27">
        <v>0</v>
      </c>
      <c r="G892" s="27"/>
      <c r="H892" s="27"/>
      <c r="I892" s="27"/>
      <c r="J892" s="27"/>
      <c r="K892" s="27"/>
      <c r="L892" s="27"/>
      <c r="M892" s="27"/>
      <c r="N892" s="27">
        <f t="shared" si="34"/>
        <v>0</v>
      </c>
    </row>
    <row r="893" spans="1:14" x14ac:dyDescent="0.25">
      <c r="A893" s="24"/>
      <c r="B893" s="7" t="s">
        <v>42</v>
      </c>
      <c r="C893" s="217"/>
      <c r="D893" s="217"/>
      <c r="E893" s="22"/>
      <c r="F893" s="27">
        <v>0</v>
      </c>
      <c r="G893" s="27"/>
      <c r="H893" s="27"/>
      <c r="I893" s="27"/>
      <c r="J893" s="27"/>
      <c r="K893" s="27"/>
      <c r="L893" s="27"/>
      <c r="M893" s="27"/>
      <c r="N893" s="27">
        <f t="shared" si="34"/>
        <v>0</v>
      </c>
    </row>
    <row r="894" spans="1:14" x14ac:dyDescent="0.25">
      <c r="A894" s="24"/>
      <c r="B894" s="7" t="s">
        <v>41</v>
      </c>
      <c r="C894" s="217"/>
      <c r="D894" s="217"/>
      <c r="E894" s="22"/>
      <c r="F894" s="27">
        <v>0</v>
      </c>
      <c r="G894" s="27"/>
      <c r="H894" s="27"/>
      <c r="I894" s="27"/>
      <c r="J894" s="27"/>
      <c r="K894" s="27"/>
      <c r="L894" s="27"/>
      <c r="M894" s="27"/>
      <c r="N894" s="27">
        <f t="shared" si="34"/>
        <v>0</v>
      </c>
    </row>
    <row r="895" spans="1:14" x14ac:dyDescent="0.25">
      <c r="A895" s="37"/>
      <c r="B895" s="38" t="s">
        <v>43</v>
      </c>
      <c r="C895" s="22"/>
      <c r="D895" s="22"/>
      <c r="E895" s="22"/>
      <c r="F895" s="27">
        <v>0</v>
      </c>
      <c r="G895" s="27"/>
      <c r="H895" s="27"/>
      <c r="I895" s="27"/>
      <c r="J895" s="27"/>
      <c r="K895" s="27"/>
      <c r="L895" s="27"/>
      <c r="M895" s="27"/>
      <c r="N895" s="27">
        <f t="shared" si="34"/>
        <v>0</v>
      </c>
    </row>
    <row r="896" spans="1:14" x14ac:dyDescent="0.25">
      <c r="A896" s="37"/>
      <c r="B896" s="38" t="s">
        <v>44</v>
      </c>
      <c r="C896" s="22"/>
      <c r="D896" s="22"/>
      <c r="E896" s="22"/>
      <c r="F896" s="27">
        <v>0</v>
      </c>
      <c r="G896" s="27"/>
      <c r="H896" s="27"/>
      <c r="I896" s="27"/>
      <c r="J896" s="27"/>
      <c r="K896" s="27"/>
      <c r="L896" s="27"/>
      <c r="M896" s="27"/>
      <c r="N896" s="27">
        <f t="shared" si="34"/>
        <v>0</v>
      </c>
    </row>
    <row r="897" spans="1:14" x14ac:dyDescent="0.25">
      <c r="A897" s="37"/>
      <c r="B897" s="38" t="s">
        <v>45</v>
      </c>
      <c r="C897" s="22"/>
      <c r="D897" s="22"/>
      <c r="E897" s="22"/>
      <c r="F897" s="27">
        <v>0</v>
      </c>
      <c r="G897" s="27"/>
      <c r="H897" s="27"/>
      <c r="I897" s="27"/>
      <c r="J897" s="27"/>
      <c r="K897" s="27"/>
      <c r="L897" s="27"/>
      <c r="M897" s="27"/>
      <c r="N897" s="27">
        <f t="shared" si="34"/>
        <v>0</v>
      </c>
    </row>
    <row r="898" spans="1:14" x14ac:dyDescent="0.25">
      <c r="A898" s="39" t="s">
        <v>46</v>
      </c>
      <c r="B898" s="40" t="s">
        <v>47</v>
      </c>
      <c r="C898" s="38"/>
      <c r="D898" s="38"/>
      <c r="E898" s="38"/>
      <c r="F898" s="23">
        <v>0</v>
      </c>
      <c r="G898" s="23"/>
      <c r="H898" s="23"/>
      <c r="I898" s="23"/>
      <c r="J898" s="23"/>
      <c r="K898" s="23"/>
      <c r="L898" s="23"/>
      <c r="M898" s="23"/>
      <c r="N898" s="23">
        <v>0</v>
      </c>
    </row>
    <row r="899" spans="1:14" x14ac:dyDescent="0.25">
      <c r="A899" s="8"/>
      <c r="B899" s="38" t="s">
        <v>48</v>
      </c>
      <c r="C899" s="38"/>
      <c r="D899" s="38"/>
      <c r="E899" s="38"/>
      <c r="F899" s="27">
        <v>0</v>
      </c>
      <c r="G899" s="27"/>
      <c r="H899" s="27"/>
      <c r="I899" s="27"/>
      <c r="J899" s="27"/>
      <c r="K899" s="27"/>
      <c r="L899" s="27"/>
      <c r="M899" s="27"/>
      <c r="N899" s="27">
        <v>0</v>
      </c>
    </row>
    <row r="900" spans="1:14" x14ac:dyDescent="0.25">
      <c r="A900" s="8"/>
      <c r="B900" s="38" t="s">
        <v>49</v>
      </c>
      <c r="C900" s="38"/>
      <c r="D900" s="38"/>
      <c r="E900" s="38"/>
      <c r="F900" s="27">
        <v>0</v>
      </c>
      <c r="G900" s="27"/>
      <c r="H900" s="27"/>
      <c r="I900" s="27"/>
      <c r="J900" s="27"/>
      <c r="K900" s="27"/>
      <c r="L900" s="27"/>
      <c r="M900" s="27"/>
      <c r="N900" s="27">
        <v>0</v>
      </c>
    </row>
    <row r="901" spans="1:14" x14ac:dyDescent="0.25">
      <c r="A901" s="8"/>
      <c r="B901" s="38" t="s">
        <v>37</v>
      </c>
      <c r="C901" s="38"/>
      <c r="D901" s="38"/>
      <c r="E901" s="38"/>
      <c r="F901" s="27">
        <v>0</v>
      </c>
      <c r="G901" s="27"/>
      <c r="H901" s="27"/>
      <c r="I901" s="27"/>
      <c r="J901" s="27"/>
      <c r="K901" s="27"/>
      <c r="L901" s="27"/>
      <c r="M901" s="27"/>
      <c r="N901" s="27">
        <v>0</v>
      </c>
    </row>
    <row r="902" spans="1:14" x14ac:dyDescent="0.25">
      <c r="A902" s="8"/>
      <c r="B902" s="38" t="s">
        <v>50</v>
      </c>
      <c r="C902" s="38"/>
      <c r="D902" s="38"/>
      <c r="E902" s="38"/>
      <c r="F902" s="27">
        <v>0</v>
      </c>
      <c r="G902" s="27"/>
      <c r="H902" s="27"/>
      <c r="I902" s="27"/>
      <c r="J902" s="27"/>
      <c r="K902" s="27"/>
      <c r="L902" s="27"/>
      <c r="M902" s="27"/>
      <c r="N902" s="27">
        <v>0</v>
      </c>
    </row>
    <row r="903" spans="1:14" x14ac:dyDescent="0.25">
      <c r="A903" s="8"/>
      <c r="B903" s="38" t="s">
        <v>39</v>
      </c>
      <c r="C903" s="38"/>
      <c r="D903" s="38"/>
      <c r="E903" s="38"/>
      <c r="F903" s="27">
        <v>0</v>
      </c>
      <c r="G903" s="27"/>
      <c r="H903" s="27"/>
      <c r="I903" s="27"/>
      <c r="J903" s="27"/>
      <c r="K903" s="27"/>
      <c r="L903" s="27"/>
      <c r="M903" s="27"/>
      <c r="N903" s="27">
        <v>0</v>
      </c>
    </row>
    <row r="904" spans="1:14" x14ac:dyDescent="0.25">
      <c r="A904" s="39"/>
      <c r="B904" s="38" t="s">
        <v>51</v>
      </c>
      <c r="C904" s="38"/>
      <c r="D904" s="38"/>
      <c r="E904" s="38"/>
      <c r="F904" s="27">
        <v>0</v>
      </c>
      <c r="G904" s="27"/>
      <c r="H904" s="27"/>
      <c r="I904" s="27"/>
      <c r="J904" s="27"/>
      <c r="K904" s="27"/>
      <c r="L904" s="27"/>
      <c r="M904" s="27"/>
      <c r="N904" s="27">
        <v>0</v>
      </c>
    </row>
    <row r="905" spans="1:14" x14ac:dyDescent="0.25">
      <c r="A905" s="8"/>
      <c r="B905" s="7" t="s">
        <v>41</v>
      </c>
      <c r="C905" s="7"/>
      <c r="D905" s="7"/>
      <c r="E905" s="7"/>
      <c r="F905" s="27">
        <v>0</v>
      </c>
      <c r="G905" s="27"/>
      <c r="H905" s="27"/>
      <c r="I905" s="27"/>
      <c r="J905" s="27"/>
      <c r="K905" s="27"/>
      <c r="L905" s="27"/>
      <c r="M905" s="27"/>
      <c r="N905" s="27">
        <v>0</v>
      </c>
    </row>
    <row r="906" spans="1:14" x14ac:dyDescent="0.25">
      <c r="A906" s="24"/>
      <c r="B906" s="7" t="s">
        <v>52</v>
      </c>
      <c r="C906" s="7"/>
      <c r="D906" s="7"/>
      <c r="E906" s="7"/>
      <c r="F906" s="27">
        <v>0</v>
      </c>
      <c r="G906" s="27"/>
      <c r="H906" s="27"/>
      <c r="I906" s="27"/>
      <c r="J906" s="27"/>
      <c r="K906" s="27"/>
      <c r="L906" s="27"/>
      <c r="M906" s="27"/>
      <c r="N906" s="27">
        <v>0</v>
      </c>
    </row>
    <row r="907" spans="1:14" x14ac:dyDescent="0.25">
      <c r="A907" s="24"/>
      <c r="B907" s="7" t="s">
        <v>41</v>
      </c>
      <c r="C907" s="7"/>
      <c r="D907" s="7"/>
      <c r="E907" s="7"/>
      <c r="F907" s="27">
        <v>0</v>
      </c>
      <c r="G907" s="27"/>
      <c r="H907" s="27"/>
      <c r="I907" s="27"/>
      <c r="J907" s="27"/>
      <c r="K907" s="27"/>
      <c r="L907" s="27"/>
      <c r="M907" s="27"/>
      <c r="N907" s="27">
        <v>0</v>
      </c>
    </row>
    <row r="908" spans="1:14" x14ac:dyDescent="0.25">
      <c r="A908" s="24"/>
      <c r="B908" s="7" t="s">
        <v>53</v>
      </c>
      <c r="C908" s="7"/>
      <c r="D908" s="7"/>
      <c r="E908" s="7"/>
      <c r="F908" s="27">
        <v>0</v>
      </c>
      <c r="G908" s="27"/>
      <c r="H908" s="27"/>
      <c r="I908" s="27"/>
      <c r="J908" s="27"/>
      <c r="K908" s="27"/>
      <c r="L908" s="27"/>
      <c r="M908" s="27"/>
      <c r="N908" s="27">
        <v>0</v>
      </c>
    </row>
    <row r="909" spans="1:14" x14ac:dyDescent="0.25">
      <c r="A909" s="24"/>
      <c r="B909" s="7" t="s">
        <v>54</v>
      </c>
      <c r="C909" s="7"/>
      <c r="D909" s="7"/>
      <c r="E909" s="7"/>
      <c r="F909" s="27">
        <v>0</v>
      </c>
      <c r="G909" s="27"/>
      <c r="H909" s="27"/>
      <c r="I909" s="27"/>
      <c r="J909" s="27"/>
      <c r="K909" s="27"/>
      <c r="L909" s="27"/>
      <c r="M909" s="27"/>
      <c r="N909" s="27">
        <v>0</v>
      </c>
    </row>
    <row r="910" spans="1:14" x14ac:dyDescent="0.25">
      <c r="A910" s="24"/>
      <c r="B910" s="7" t="s">
        <v>45</v>
      </c>
      <c r="C910" s="7"/>
      <c r="D910" s="7"/>
      <c r="E910" s="7"/>
      <c r="F910" s="27">
        <v>0</v>
      </c>
      <c r="G910" s="27"/>
      <c r="H910" s="27"/>
      <c r="I910" s="27"/>
      <c r="J910" s="27"/>
      <c r="K910" s="27"/>
      <c r="L910" s="27"/>
      <c r="M910" s="27"/>
      <c r="N910" s="27">
        <v>0</v>
      </c>
    </row>
    <row r="911" spans="1:14" x14ac:dyDescent="0.25">
      <c r="A911" s="41" t="s">
        <v>55</v>
      </c>
      <c r="B911" s="42" t="s">
        <v>56</v>
      </c>
      <c r="C911" s="7"/>
      <c r="D911" s="7"/>
      <c r="E911" s="7"/>
      <c r="F911" s="23">
        <v>0</v>
      </c>
      <c r="G911" s="23"/>
      <c r="H911" s="23"/>
      <c r="I911" s="23"/>
      <c r="J911" s="23"/>
      <c r="K911" s="23"/>
      <c r="L911" s="23"/>
      <c r="M911" s="23"/>
      <c r="N911" s="23" t="e">
        <f>+N917+N921</f>
        <v>#REF!</v>
      </c>
    </row>
    <row r="912" spans="1:14" x14ac:dyDescent="0.25">
      <c r="A912" s="24"/>
      <c r="B912" s="7" t="s">
        <v>57</v>
      </c>
      <c r="C912" s="7"/>
      <c r="D912" s="7"/>
      <c r="E912" s="7"/>
      <c r="F912" s="27">
        <v>0</v>
      </c>
      <c r="G912" s="27"/>
      <c r="H912" s="27"/>
      <c r="I912" s="27"/>
      <c r="J912" s="27"/>
      <c r="K912" s="27"/>
      <c r="L912" s="27"/>
      <c r="M912" s="27"/>
      <c r="N912" s="27">
        <v>0</v>
      </c>
    </row>
    <row r="913" spans="1:14" x14ac:dyDescent="0.25">
      <c r="A913" s="24"/>
      <c r="B913" s="7" t="s">
        <v>58</v>
      </c>
      <c r="C913" s="7"/>
      <c r="D913" s="7"/>
      <c r="E913" s="7"/>
      <c r="F913" s="27">
        <v>0</v>
      </c>
      <c r="G913" s="27"/>
      <c r="H913" s="27"/>
      <c r="I913" s="27"/>
      <c r="J913" s="27"/>
      <c r="K913" s="27"/>
      <c r="L913" s="27"/>
      <c r="M913" s="27"/>
      <c r="N913" s="27">
        <v>0</v>
      </c>
    </row>
    <row r="914" spans="1:14" x14ac:dyDescent="0.25">
      <c r="A914" s="24"/>
      <c r="B914" s="7" t="s">
        <v>59</v>
      </c>
      <c r="C914" s="7"/>
      <c r="D914" s="7"/>
      <c r="E914" s="7"/>
      <c r="F914" s="27">
        <v>0</v>
      </c>
      <c r="G914" s="27"/>
      <c r="H914" s="27"/>
      <c r="I914" s="27"/>
      <c r="J914" s="27"/>
      <c r="K914" s="27"/>
      <c r="L914" s="27"/>
      <c r="M914" s="27"/>
      <c r="N914" s="27">
        <v>0</v>
      </c>
    </row>
    <row r="915" spans="1:14" x14ac:dyDescent="0.25">
      <c r="A915" s="24"/>
      <c r="B915" s="7" t="s">
        <v>60</v>
      </c>
      <c r="C915" s="7"/>
      <c r="D915" s="7"/>
      <c r="E915" s="7"/>
      <c r="F915" s="27">
        <v>0</v>
      </c>
      <c r="G915" s="27"/>
      <c r="H915" s="27"/>
      <c r="I915" s="27"/>
      <c r="J915" s="27"/>
      <c r="K915" s="27"/>
      <c r="L915" s="27"/>
      <c r="M915" s="27"/>
      <c r="N915" s="27">
        <v>0</v>
      </c>
    </row>
    <row r="916" spans="1:14" x14ac:dyDescent="0.25">
      <c r="A916" s="24"/>
      <c r="B916" s="7" t="s">
        <v>61</v>
      </c>
      <c r="C916" s="7"/>
      <c r="D916" s="7"/>
      <c r="E916" s="7"/>
      <c r="F916" s="27">
        <v>0</v>
      </c>
      <c r="G916" s="27"/>
      <c r="H916" s="27"/>
      <c r="I916" s="27"/>
      <c r="J916" s="27"/>
      <c r="K916" s="27"/>
      <c r="L916" s="27"/>
      <c r="M916" s="27"/>
      <c r="N916" s="27">
        <v>0</v>
      </c>
    </row>
    <row r="917" spans="1:14" x14ac:dyDescent="0.25">
      <c r="A917" s="24"/>
      <c r="B917" s="7" t="s">
        <v>62</v>
      </c>
      <c r="C917" s="7"/>
      <c r="D917" s="7"/>
      <c r="E917" s="7"/>
      <c r="F917" s="27">
        <v>0</v>
      </c>
      <c r="G917" s="27"/>
      <c r="H917" s="27"/>
      <c r="I917" s="27"/>
      <c r="J917" s="27"/>
      <c r="K917" s="27"/>
      <c r="L917" s="27"/>
      <c r="M917" s="27"/>
      <c r="N917" s="27" t="e">
        <f>+#REF!+#REF!</f>
        <v>#REF!</v>
      </c>
    </row>
    <row r="918" spans="1:14" x14ac:dyDescent="0.25">
      <c r="A918" s="24"/>
      <c r="B918" s="7" t="s">
        <v>63</v>
      </c>
      <c r="C918" s="7"/>
      <c r="D918" s="7"/>
      <c r="E918" s="7"/>
      <c r="F918" s="27">
        <v>0</v>
      </c>
      <c r="G918" s="27"/>
      <c r="H918" s="27"/>
      <c r="I918" s="27"/>
      <c r="J918" s="27"/>
      <c r="K918" s="27"/>
      <c r="L918" s="27"/>
      <c r="M918" s="27"/>
      <c r="N918" s="27">
        <v>0</v>
      </c>
    </row>
    <row r="919" spans="1:14" x14ac:dyDescent="0.25">
      <c r="A919" s="24"/>
      <c r="B919" s="7" t="s">
        <v>64</v>
      </c>
      <c r="C919" s="7"/>
      <c r="D919" s="7"/>
      <c r="E919" s="7"/>
      <c r="F919" s="27">
        <v>0</v>
      </c>
      <c r="G919" s="27"/>
      <c r="H919" s="27"/>
      <c r="I919" s="27"/>
      <c r="J919" s="27"/>
      <c r="K919" s="27"/>
      <c r="L919" s="27"/>
      <c r="M919" s="27"/>
      <c r="N919" s="27">
        <v>0</v>
      </c>
    </row>
    <row r="920" spans="1:14" x14ac:dyDescent="0.25">
      <c r="A920" s="24"/>
      <c r="B920" s="7" t="s">
        <v>65</v>
      </c>
      <c r="C920" s="7"/>
      <c r="D920" s="7"/>
      <c r="E920" s="7"/>
      <c r="F920" s="27">
        <v>0</v>
      </c>
      <c r="G920" s="27"/>
      <c r="H920" s="27"/>
      <c r="I920" s="27"/>
      <c r="J920" s="27"/>
      <c r="K920" s="27"/>
      <c r="L920" s="27"/>
      <c r="M920" s="27"/>
      <c r="N920" s="27">
        <v>0</v>
      </c>
    </row>
    <row r="921" spans="1:14" x14ac:dyDescent="0.25">
      <c r="A921" s="24"/>
      <c r="B921" s="7" t="s">
        <v>66</v>
      </c>
      <c r="C921" s="7"/>
      <c r="D921" s="7"/>
      <c r="E921" s="7"/>
      <c r="F921" s="27">
        <v>0</v>
      </c>
      <c r="G921" s="27"/>
      <c r="H921" s="27"/>
      <c r="I921" s="27"/>
      <c r="J921" s="27"/>
      <c r="K921" s="27"/>
      <c r="L921" s="27"/>
      <c r="M921" s="27"/>
      <c r="N921" s="27" t="e">
        <f>+#REF!+Q919</f>
        <v>#REF!</v>
      </c>
    </row>
    <row r="922" spans="1:14" x14ac:dyDescent="0.25">
      <c r="A922" s="24"/>
      <c r="B922" s="7" t="s">
        <v>67</v>
      </c>
      <c r="C922" s="7"/>
      <c r="D922" s="7"/>
      <c r="E922" s="7"/>
      <c r="F922" s="27">
        <v>0</v>
      </c>
      <c r="G922" s="27"/>
      <c r="H922" s="27"/>
      <c r="I922" s="27"/>
      <c r="J922" s="27"/>
      <c r="K922" s="27"/>
      <c r="L922" s="27"/>
      <c r="M922" s="27"/>
      <c r="N922" s="27">
        <v>0</v>
      </c>
    </row>
    <row r="923" spans="1:14" x14ac:dyDescent="0.25">
      <c r="A923" s="41" t="s">
        <v>68</v>
      </c>
      <c r="B923" s="42" t="s">
        <v>69</v>
      </c>
      <c r="C923" s="7"/>
      <c r="D923" s="7"/>
      <c r="E923" s="7"/>
      <c r="F923" s="23">
        <v>0</v>
      </c>
      <c r="G923" s="23"/>
      <c r="H923" s="23"/>
      <c r="I923" s="23"/>
      <c r="J923" s="23"/>
      <c r="K923" s="23"/>
      <c r="L923" s="23"/>
      <c r="M923" s="23"/>
      <c r="N923" s="23" t="e">
        <f>+#REF!</f>
        <v>#REF!</v>
      </c>
    </row>
    <row r="924" spans="1:14" x14ac:dyDescent="0.25">
      <c r="A924" s="41"/>
      <c r="B924" s="7" t="s">
        <v>70</v>
      </c>
      <c r="C924" s="7"/>
      <c r="D924" s="7"/>
      <c r="E924" s="7"/>
      <c r="F924" s="27">
        <v>0</v>
      </c>
      <c r="G924" s="27"/>
      <c r="H924" s="27"/>
      <c r="I924" s="27"/>
      <c r="J924" s="27"/>
      <c r="K924" s="27"/>
      <c r="L924" s="27"/>
      <c r="M924" s="27"/>
      <c r="N924" s="27" t="e">
        <f>+#REF!</f>
        <v>#REF!</v>
      </c>
    </row>
    <row r="925" spans="1:14" x14ac:dyDescent="0.25">
      <c r="A925" s="41"/>
      <c r="B925" s="7" t="s">
        <v>71</v>
      </c>
      <c r="C925" s="7"/>
      <c r="D925" s="7"/>
      <c r="E925" s="7"/>
      <c r="F925" s="27">
        <v>0</v>
      </c>
      <c r="G925" s="27"/>
      <c r="H925" s="27"/>
      <c r="I925" s="27"/>
      <c r="J925" s="27"/>
      <c r="K925" s="27"/>
      <c r="L925" s="27"/>
      <c r="M925" s="27"/>
      <c r="N925" s="27">
        <v>0</v>
      </c>
    </row>
    <row r="926" spans="1:14" x14ac:dyDescent="0.25">
      <c r="A926" s="41"/>
      <c r="B926" s="7" t="s">
        <v>72</v>
      </c>
      <c r="C926" s="7"/>
      <c r="D926" s="7"/>
      <c r="E926" s="7"/>
      <c r="F926" s="27">
        <v>0</v>
      </c>
      <c r="G926" s="27"/>
      <c r="H926" s="27"/>
      <c r="I926" s="27"/>
      <c r="J926" s="27"/>
      <c r="K926" s="27"/>
      <c r="L926" s="27"/>
      <c r="M926" s="27"/>
      <c r="N926" s="27">
        <v>0</v>
      </c>
    </row>
    <row r="927" spans="1:14" x14ac:dyDescent="0.25">
      <c r="A927" s="41"/>
      <c r="B927" s="7" t="s">
        <v>73</v>
      </c>
      <c r="C927" s="7"/>
      <c r="D927" s="7"/>
      <c r="E927" s="7"/>
      <c r="F927" s="27">
        <v>0</v>
      </c>
      <c r="G927" s="27"/>
      <c r="H927" s="27"/>
      <c r="I927" s="27"/>
      <c r="J927" s="27"/>
      <c r="K927" s="27"/>
      <c r="L927" s="27"/>
      <c r="M927" s="27"/>
      <c r="N927" s="27">
        <v>0</v>
      </c>
    </row>
    <row r="928" spans="1:14" x14ac:dyDescent="0.25">
      <c r="A928" s="41"/>
      <c r="B928" s="7" t="s">
        <v>74</v>
      </c>
      <c r="C928" s="7"/>
      <c r="D928" s="7"/>
      <c r="E928" s="7"/>
      <c r="F928" s="27">
        <v>0</v>
      </c>
      <c r="G928" s="27"/>
      <c r="H928" s="27"/>
      <c r="I928" s="27"/>
      <c r="J928" s="27"/>
      <c r="K928" s="27"/>
      <c r="L928" s="27"/>
      <c r="M928" s="27"/>
      <c r="N928" s="27">
        <v>0</v>
      </c>
    </row>
    <row r="929" spans="1:14" x14ac:dyDescent="0.25">
      <c r="A929" s="41" t="s">
        <v>75</v>
      </c>
      <c r="B929" s="42" t="s">
        <v>76</v>
      </c>
      <c r="C929" s="7"/>
      <c r="D929" s="7"/>
      <c r="E929" s="7"/>
      <c r="F929" s="23">
        <v>0</v>
      </c>
      <c r="G929" s="23"/>
      <c r="H929" s="23"/>
      <c r="I929" s="23"/>
      <c r="J929" s="23"/>
      <c r="K929" s="23"/>
      <c r="L929" s="23"/>
      <c r="M929" s="23"/>
      <c r="N929" s="23">
        <v>0</v>
      </c>
    </row>
    <row r="930" spans="1:14" x14ac:dyDescent="0.25">
      <c r="A930" s="41"/>
      <c r="B930" s="42" t="s">
        <v>77</v>
      </c>
      <c r="C930" s="7"/>
      <c r="D930" s="7"/>
      <c r="E930" s="7"/>
      <c r="F930" s="27">
        <v>0</v>
      </c>
      <c r="G930" s="27"/>
      <c r="H930" s="27"/>
      <c r="I930" s="27"/>
      <c r="J930" s="27"/>
      <c r="K930" s="27"/>
      <c r="L930" s="27"/>
      <c r="M930" s="27"/>
      <c r="N930" s="27">
        <v>0</v>
      </c>
    </row>
    <row r="931" spans="1:14" x14ac:dyDescent="0.25">
      <c r="A931" s="41"/>
      <c r="B931" s="7" t="s">
        <v>78</v>
      </c>
      <c r="C931" s="7"/>
      <c r="D931" s="7"/>
      <c r="E931" s="7"/>
      <c r="F931" s="27">
        <v>0</v>
      </c>
      <c r="G931" s="27"/>
      <c r="H931" s="27"/>
      <c r="I931" s="27"/>
      <c r="J931" s="27"/>
      <c r="K931" s="27"/>
      <c r="L931" s="27"/>
      <c r="M931" s="27"/>
      <c r="N931" s="27">
        <v>0</v>
      </c>
    </row>
    <row r="932" spans="1:14" x14ac:dyDescent="0.25">
      <c r="A932" s="41"/>
      <c r="B932" s="7" t="s">
        <v>79</v>
      </c>
      <c r="C932" s="7"/>
      <c r="D932" s="7"/>
      <c r="E932" s="7"/>
      <c r="F932" s="27">
        <v>0</v>
      </c>
      <c r="G932" s="27"/>
      <c r="H932" s="27"/>
      <c r="I932" s="27"/>
      <c r="J932" s="27"/>
      <c r="K932" s="27"/>
      <c r="L932" s="27"/>
      <c r="M932" s="27"/>
      <c r="N932" s="27">
        <v>0</v>
      </c>
    </row>
    <row r="933" spans="1:14" x14ac:dyDescent="0.25">
      <c r="A933" s="41"/>
      <c r="B933" s="7" t="s">
        <v>80</v>
      </c>
      <c r="C933" s="7"/>
      <c r="D933" s="7"/>
      <c r="E933" s="7"/>
      <c r="F933" s="27">
        <v>0</v>
      </c>
      <c r="G933" s="27"/>
      <c r="H933" s="27"/>
      <c r="I933" s="27"/>
      <c r="J933" s="27"/>
      <c r="K933" s="27"/>
      <c r="L933" s="27"/>
      <c r="M933" s="27"/>
      <c r="N933" s="27">
        <v>0</v>
      </c>
    </row>
    <row r="934" spans="1:14" x14ac:dyDescent="0.25">
      <c r="A934" s="41" t="s">
        <v>81</v>
      </c>
      <c r="B934" s="42" t="s">
        <v>82</v>
      </c>
      <c r="C934" s="7"/>
      <c r="D934" s="7"/>
      <c r="E934" s="7"/>
      <c r="F934" s="23">
        <v>0</v>
      </c>
      <c r="G934" s="23"/>
      <c r="H934" s="23"/>
      <c r="I934" s="23"/>
      <c r="J934" s="23"/>
      <c r="K934" s="23"/>
      <c r="L934" s="23"/>
      <c r="M934" s="23"/>
      <c r="N934" s="23">
        <v>0</v>
      </c>
    </row>
    <row r="935" spans="1:14" x14ac:dyDescent="0.25">
      <c r="A935" s="41"/>
      <c r="B935" s="7" t="s">
        <v>83</v>
      </c>
      <c r="C935" s="7"/>
      <c r="D935" s="7"/>
      <c r="E935" s="7"/>
      <c r="F935" s="27">
        <v>0</v>
      </c>
      <c r="G935" s="27"/>
      <c r="H935" s="27"/>
      <c r="I935" s="27"/>
      <c r="J935" s="27"/>
      <c r="K935" s="27"/>
      <c r="L935" s="27"/>
      <c r="M935" s="27"/>
      <c r="N935" s="27">
        <v>0</v>
      </c>
    </row>
    <row r="936" spans="1:14" x14ac:dyDescent="0.25">
      <c r="A936" s="41"/>
      <c r="B936" s="7" t="s">
        <v>84</v>
      </c>
      <c r="C936" s="7"/>
      <c r="D936" s="7"/>
      <c r="E936" s="7"/>
      <c r="F936" s="27">
        <v>0</v>
      </c>
      <c r="G936" s="27"/>
      <c r="H936" s="27"/>
      <c r="I936" s="27"/>
      <c r="J936" s="27"/>
      <c r="K936" s="27"/>
      <c r="L936" s="27"/>
      <c r="M936" s="27"/>
      <c r="N936" s="27">
        <v>0</v>
      </c>
    </row>
    <row r="937" spans="1:14" x14ac:dyDescent="0.25">
      <c r="A937" s="41"/>
      <c r="B937" s="7" t="s">
        <v>85</v>
      </c>
      <c r="C937" s="7"/>
      <c r="D937" s="7"/>
      <c r="E937" s="7"/>
      <c r="F937" s="27">
        <v>0</v>
      </c>
      <c r="G937" s="27"/>
      <c r="H937" s="27"/>
      <c r="I937" s="27"/>
      <c r="J937" s="27"/>
      <c r="K937" s="27"/>
      <c r="L937" s="27"/>
      <c r="M937" s="27"/>
      <c r="N937" s="27">
        <v>0</v>
      </c>
    </row>
    <row r="938" spans="1:14" x14ac:dyDescent="0.25">
      <c r="A938" s="41"/>
      <c r="B938" s="7" t="s">
        <v>86</v>
      </c>
      <c r="C938" s="7"/>
      <c r="D938" s="7"/>
      <c r="E938" s="7"/>
      <c r="F938" s="27">
        <v>0</v>
      </c>
      <c r="G938" s="27"/>
      <c r="H938" s="27"/>
      <c r="I938" s="27"/>
      <c r="J938" s="27"/>
      <c r="K938" s="27"/>
      <c r="L938" s="27"/>
      <c r="M938" s="27"/>
      <c r="N938" s="27">
        <v>0</v>
      </c>
    </row>
    <row r="939" spans="1:14" x14ac:dyDescent="0.25">
      <c r="A939" s="24"/>
      <c r="B939" s="7" t="s">
        <v>87</v>
      </c>
      <c r="C939" s="7"/>
      <c r="D939" s="7"/>
      <c r="E939" s="7"/>
      <c r="F939" s="27">
        <v>0</v>
      </c>
      <c r="G939" s="27"/>
      <c r="H939" s="27"/>
      <c r="I939" s="27"/>
      <c r="J939" s="27"/>
      <c r="K939" s="27"/>
      <c r="L939" s="27"/>
      <c r="M939" s="27"/>
      <c r="N939" s="27">
        <v>0</v>
      </c>
    </row>
    <row r="940" spans="1:14" x14ac:dyDescent="0.25">
      <c r="A940" s="24"/>
      <c r="B940" s="42" t="s">
        <v>88</v>
      </c>
      <c r="C940" s="7"/>
      <c r="D940" s="7"/>
      <c r="E940" s="7"/>
      <c r="F940" s="43">
        <f>+F873+F855+F861</f>
        <v>13677873.199999999</v>
      </c>
      <c r="G940" s="43"/>
      <c r="H940" s="43"/>
      <c r="I940" s="43"/>
      <c r="J940" s="43"/>
      <c r="K940" s="43"/>
      <c r="L940" s="43"/>
      <c r="M940" s="43"/>
      <c r="N940" s="43" t="e">
        <f>+N873+N861+N855+N923+N911</f>
        <v>#REF!</v>
      </c>
    </row>
    <row r="941" spans="1:14" x14ac:dyDescent="0.25">
      <c r="A941" s="24"/>
      <c r="B941" s="42"/>
      <c r="C941" s="7"/>
      <c r="D941" s="7"/>
      <c r="E941" s="7"/>
      <c r="F941" s="27"/>
      <c r="G941" s="27"/>
      <c r="H941" s="27"/>
      <c r="I941" s="27"/>
      <c r="J941" s="27"/>
      <c r="K941" s="27"/>
      <c r="L941" s="27"/>
      <c r="M941" s="27"/>
      <c r="N941" s="27"/>
    </row>
    <row r="942" spans="1:14" x14ac:dyDescent="0.25">
      <c r="A942" s="24"/>
      <c r="B942" s="42"/>
      <c r="C942" s="7"/>
      <c r="D942" s="7"/>
      <c r="E942" s="7"/>
      <c r="F942" s="27"/>
      <c r="G942" s="27"/>
      <c r="H942" s="27"/>
      <c r="I942" s="27"/>
      <c r="J942" s="27"/>
      <c r="K942" s="27"/>
      <c r="L942" s="27"/>
      <c r="M942" s="27"/>
      <c r="N942" s="27"/>
    </row>
    <row r="943" spans="1:14" x14ac:dyDescent="0.25">
      <c r="A943" s="24"/>
      <c r="B943" s="42"/>
      <c r="C943" s="7"/>
      <c r="D943" s="7"/>
      <c r="E943" s="7"/>
      <c r="F943" s="27"/>
      <c r="G943" s="27"/>
      <c r="H943" s="27"/>
      <c r="I943" s="27"/>
      <c r="J943" s="27"/>
      <c r="K943" s="27"/>
      <c r="L943" s="27"/>
      <c r="M943" s="27"/>
      <c r="N943" s="27"/>
    </row>
    <row r="944" spans="1:14" x14ac:dyDescent="0.25">
      <c r="A944" s="41" t="s">
        <v>89</v>
      </c>
      <c r="B944" s="42" t="s">
        <v>90</v>
      </c>
      <c r="C944" s="7"/>
      <c r="D944" s="7"/>
      <c r="E944" s="7"/>
      <c r="F944" s="27"/>
      <c r="G944" s="27"/>
      <c r="H944" s="27"/>
      <c r="I944" s="27"/>
      <c r="J944" s="27"/>
      <c r="K944" s="27"/>
      <c r="L944" s="27"/>
      <c r="M944" s="27"/>
      <c r="N944" s="27"/>
    </row>
    <row r="945" spans="1:17" x14ac:dyDescent="0.25">
      <c r="A945" s="41" t="s">
        <v>91</v>
      </c>
      <c r="B945" s="42" t="s">
        <v>92</v>
      </c>
      <c r="C945" s="7"/>
      <c r="D945" s="7"/>
      <c r="E945" s="7"/>
      <c r="F945" s="23">
        <v>0</v>
      </c>
      <c r="G945" s="23"/>
      <c r="H945" s="23"/>
      <c r="I945" s="23"/>
      <c r="J945" s="23"/>
      <c r="K945" s="23"/>
      <c r="L945" s="23"/>
      <c r="M945" s="23"/>
      <c r="N945" s="23">
        <v>0</v>
      </c>
    </row>
    <row r="946" spans="1:17" x14ac:dyDescent="0.25">
      <c r="A946" s="24"/>
      <c r="B946" s="7" t="s">
        <v>93</v>
      </c>
      <c r="C946" s="7"/>
      <c r="D946" s="7" t="s">
        <v>94</v>
      </c>
      <c r="E946" s="7"/>
      <c r="F946" s="27">
        <v>0</v>
      </c>
      <c r="G946" s="27"/>
      <c r="H946" s="27"/>
      <c r="I946" s="27"/>
      <c r="J946" s="27"/>
      <c r="K946" s="27"/>
      <c r="L946" s="27"/>
      <c r="M946" s="27"/>
      <c r="N946" s="27">
        <v>0</v>
      </c>
    </row>
    <row r="947" spans="1:17" x14ac:dyDescent="0.25">
      <c r="A947" s="24"/>
      <c r="B947" s="7" t="s">
        <v>95</v>
      </c>
      <c r="C947" s="7"/>
      <c r="D947" s="7"/>
      <c r="E947" s="7"/>
      <c r="F947" s="27">
        <v>0</v>
      </c>
      <c r="G947" s="27"/>
      <c r="H947" s="27"/>
      <c r="I947" s="27"/>
      <c r="J947" s="27"/>
      <c r="K947" s="27"/>
      <c r="L947" s="27"/>
      <c r="M947" s="27"/>
      <c r="N947" s="27">
        <v>0</v>
      </c>
    </row>
    <row r="948" spans="1:17" x14ac:dyDescent="0.25">
      <c r="A948" s="41" t="s">
        <v>96</v>
      </c>
      <c r="B948" s="44" t="s">
        <v>97</v>
      </c>
      <c r="C948" s="7"/>
      <c r="D948" s="7"/>
      <c r="E948" s="7"/>
      <c r="F948" s="23">
        <v>0</v>
      </c>
      <c r="G948" s="23"/>
      <c r="H948" s="23"/>
      <c r="I948" s="23"/>
      <c r="J948" s="23"/>
      <c r="K948" s="23"/>
      <c r="L948" s="23"/>
      <c r="M948" s="23"/>
      <c r="N948" s="23">
        <v>0</v>
      </c>
    </row>
    <row r="949" spans="1:17" x14ac:dyDescent="0.25">
      <c r="A949" s="24"/>
      <c r="B949" s="7" t="s">
        <v>98</v>
      </c>
      <c r="C949" s="7"/>
      <c r="D949" s="7"/>
      <c r="E949" s="7"/>
      <c r="F949" s="27">
        <v>0</v>
      </c>
      <c r="G949" s="27"/>
      <c r="H949" s="27"/>
      <c r="I949" s="27"/>
      <c r="J949" s="27"/>
      <c r="K949" s="27"/>
      <c r="L949" s="27"/>
      <c r="M949" s="27"/>
      <c r="N949" s="27">
        <v>0</v>
      </c>
    </row>
    <row r="950" spans="1:17" x14ac:dyDescent="0.25">
      <c r="A950" s="24"/>
      <c r="B950" s="7" t="s">
        <v>99</v>
      </c>
      <c r="C950" s="7"/>
      <c r="D950" s="7"/>
      <c r="E950" s="7"/>
      <c r="F950" s="27">
        <v>0</v>
      </c>
      <c r="G950" s="27"/>
      <c r="H950" s="27"/>
      <c r="I950" s="27"/>
      <c r="J950" s="27"/>
      <c r="K950" s="27"/>
      <c r="L950" s="27"/>
      <c r="M950" s="27"/>
      <c r="N950" s="27">
        <v>0</v>
      </c>
    </row>
    <row r="951" spans="1:17" x14ac:dyDescent="0.25">
      <c r="A951" s="41" t="s">
        <v>100</v>
      </c>
      <c r="B951" s="42" t="s">
        <v>101</v>
      </c>
      <c r="C951" s="7"/>
      <c r="D951" s="7"/>
      <c r="E951" s="7"/>
      <c r="F951" s="23">
        <v>0</v>
      </c>
      <c r="G951" s="23"/>
      <c r="H951" s="23"/>
      <c r="I951" s="23"/>
      <c r="J951" s="23"/>
      <c r="K951" s="23"/>
      <c r="L951" s="23"/>
      <c r="M951" s="23"/>
      <c r="N951" s="23">
        <v>0</v>
      </c>
    </row>
    <row r="952" spans="1:17" x14ac:dyDescent="0.25">
      <c r="A952" s="24"/>
      <c r="B952" s="45" t="s">
        <v>102</v>
      </c>
      <c r="C952" s="7"/>
      <c r="D952" s="7"/>
      <c r="E952" s="7"/>
      <c r="F952" s="27">
        <v>0</v>
      </c>
      <c r="G952" s="27"/>
      <c r="H952" s="27"/>
      <c r="I952" s="27"/>
      <c r="J952" s="27"/>
      <c r="K952" s="27"/>
      <c r="L952" s="27"/>
      <c r="M952" s="27"/>
      <c r="N952" s="27">
        <v>0</v>
      </c>
    </row>
    <row r="953" spans="1:17" x14ac:dyDescent="0.25">
      <c r="A953" s="24"/>
      <c r="B953" s="45" t="s">
        <v>103</v>
      </c>
      <c r="C953" s="7"/>
      <c r="D953" s="7"/>
      <c r="E953" s="7"/>
      <c r="F953" s="46">
        <v>0</v>
      </c>
      <c r="G953" s="46"/>
      <c r="H953" s="46"/>
      <c r="I953" s="46"/>
      <c r="J953" s="46"/>
      <c r="K953" s="46"/>
      <c r="L953" s="46"/>
      <c r="M953" s="46"/>
      <c r="N953" s="46">
        <v>0</v>
      </c>
    </row>
    <row r="954" spans="1:17" x14ac:dyDescent="0.25">
      <c r="A954" s="24"/>
      <c r="B954" s="42" t="s">
        <v>104</v>
      </c>
      <c r="C954" s="7"/>
      <c r="D954" s="7"/>
      <c r="E954" s="7"/>
      <c r="F954" s="23">
        <f>+F950+F949+F948+F947+F945+F944</f>
        <v>0</v>
      </c>
      <c r="G954" s="23"/>
      <c r="H954" s="23"/>
      <c r="I954" s="23"/>
      <c r="J954" s="23"/>
      <c r="K954" s="23"/>
      <c r="L954" s="23"/>
      <c r="M954" s="23"/>
      <c r="N954" s="23">
        <f t="shared" ref="N954" si="35">+N950+N949+N948+N947+N945+N944</f>
        <v>0</v>
      </c>
    </row>
    <row r="955" spans="1:17" x14ac:dyDescent="0.25">
      <c r="A955" s="24"/>
      <c r="B955" s="42"/>
      <c r="C955" s="7"/>
      <c r="D955" s="7"/>
      <c r="E955" s="7"/>
      <c r="F955" s="27"/>
      <c r="G955" s="27"/>
      <c r="H955" s="27"/>
      <c r="I955" s="27"/>
      <c r="J955" s="27"/>
      <c r="K955" s="27"/>
      <c r="L955" s="27"/>
      <c r="M955" s="27"/>
      <c r="N955" s="27"/>
    </row>
    <row r="956" spans="1:17" ht="15.75" thickBot="1" x14ac:dyDescent="0.3">
      <c r="A956" s="7"/>
      <c r="B956" s="42" t="s">
        <v>105</v>
      </c>
      <c r="C956" s="7"/>
      <c r="D956" s="7"/>
      <c r="E956" s="7"/>
      <c r="F956" s="47">
        <f>+F954+F940</f>
        <v>13677873.199999999</v>
      </c>
      <c r="G956" s="47"/>
      <c r="H956" s="47"/>
      <c r="I956" s="47"/>
      <c r="J956" s="47"/>
      <c r="K956" s="47"/>
      <c r="L956" s="47"/>
      <c r="M956" s="47"/>
      <c r="N956" s="47" t="e">
        <f>+N940</f>
        <v>#REF!</v>
      </c>
      <c r="O956" s="10" t="e">
        <f>+F956+#REF!+#REF!+#REF!+#REF!+#REF!+#REF!+#REF!</f>
        <v>#REF!</v>
      </c>
      <c r="P956" s="10"/>
    </row>
    <row r="957" spans="1:17" ht="15.75" thickTop="1" x14ac:dyDescent="0.25">
      <c r="A957" s="7"/>
      <c r="B957" s="42"/>
      <c r="C957" s="7"/>
      <c r="D957" s="7"/>
      <c r="E957" s="7"/>
      <c r="F957" s="23"/>
      <c r="G957" s="23"/>
      <c r="H957" s="23"/>
      <c r="I957" s="23"/>
      <c r="J957" s="23"/>
      <c r="K957" s="23"/>
      <c r="L957" s="23"/>
      <c r="M957" s="23"/>
      <c r="N957" s="23"/>
    </row>
    <row r="958" spans="1:17" x14ac:dyDescent="0.25">
      <c r="A958" s="7"/>
      <c r="B958" s="42"/>
      <c r="C958" s="7"/>
      <c r="D958" s="7"/>
      <c r="E958" s="7"/>
      <c r="F958" s="23"/>
      <c r="G958" s="23"/>
      <c r="H958" s="23"/>
      <c r="I958" s="23"/>
      <c r="J958" s="23"/>
      <c r="K958" s="23"/>
      <c r="L958" s="23"/>
      <c r="M958" s="23"/>
      <c r="N958" s="23"/>
      <c r="O958" s="10">
        <v>175617649.63999999</v>
      </c>
      <c r="P958" s="10"/>
      <c r="Q958" s="218">
        <v>44439</v>
      </c>
    </row>
    <row r="959" spans="1:17" x14ac:dyDescent="0.25">
      <c r="A959" s="7"/>
      <c r="B959" s="42"/>
      <c r="C959" s="7"/>
      <c r="D959" s="7"/>
      <c r="E959" s="7"/>
      <c r="F959" s="23"/>
      <c r="G959" s="23"/>
      <c r="H959" s="23"/>
      <c r="I959" s="23"/>
      <c r="J959" s="23"/>
      <c r="K959" s="23"/>
      <c r="L959" s="23"/>
      <c r="M959" s="23"/>
      <c r="N959" s="23"/>
      <c r="O959" s="10" t="e">
        <f>+O956-O958</f>
        <v>#REF!</v>
      </c>
      <c r="P959" s="10"/>
    </row>
    <row r="960" spans="1:17" x14ac:dyDescent="0.25">
      <c r="A960" s="7"/>
      <c r="B960" s="42"/>
      <c r="C960" s="7"/>
      <c r="D960" s="7"/>
      <c r="E960" s="7"/>
      <c r="F960" s="23"/>
      <c r="G960" s="23"/>
      <c r="H960" s="23"/>
      <c r="I960" s="23"/>
      <c r="J960" s="23"/>
      <c r="K960" s="23"/>
      <c r="L960" s="23"/>
      <c r="M960" s="23"/>
      <c r="N960" s="23"/>
      <c r="O960" s="10">
        <v>176262849.15000001</v>
      </c>
      <c r="P960" s="10"/>
      <c r="Q960" s="218">
        <v>44440</v>
      </c>
    </row>
    <row r="961" spans="1:17" ht="15" customHeight="1" x14ac:dyDescent="0.25">
      <c r="A961" s="277" t="s">
        <v>106</v>
      </c>
      <c r="B961" s="277"/>
      <c r="C961" s="277"/>
      <c r="D961" s="277"/>
      <c r="E961" s="277"/>
      <c r="F961" s="283" t="s">
        <v>107</v>
      </c>
      <c r="G961" s="283"/>
      <c r="H961" s="283"/>
      <c r="I961" s="283"/>
      <c r="J961" s="283"/>
      <c r="K961" s="283"/>
      <c r="L961" s="283"/>
      <c r="M961" s="283"/>
      <c r="N961" s="283"/>
    </row>
    <row r="962" spans="1:17" x14ac:dyDescent="0.25">
      <c r="A962" s="49"/>
      <c r="B962" s="12"/>
      <c r="C962" s="12"/>
      <c r="D962" s="11"/>
      <c r="E962" s="11"/>
      <c r="F962" s="12"/>
      <c r="G962" s="12"/>
      <c r="H962" s="12"/>
      <c r="I962" s="12"/>
      <c r="J962" s="12"/>
      <c r="K962" s="12"/>
      <c r="L962" s="12"/>
      <c r="M962" s="12"/>
      <c r="N962" s="12"/>
      <c r="O962" s="10">
        <v>175800650.13999999</v>
      </c>
      <c r="P962" s="10"/>
      <c r="Q962" t="s">
        <v>159</v>
      </c>
    </row>
    <row r="963" spans="1:17" x14ac:dyDescent="0.25">
      <c r="A963" s="12"/>
      <c r="B963" s="12"/>
      <c r="C963" s="12"/>
      <c r="D963" s="11"/>
      <c r="E963" s="11"/>
      <c r="F963" s="12"/>
      <c r="G963" s="12"/>
      <c r="H963" s="12"/>
      <c r="I963" s="12"/>
      <c r="J963" s="12"/>
      <c r="K963" s="12"/>
      <c r="L963" s="12"/>
      <c r="M963" s="12"/>
      <c r="N963" s="12"/>
    </row>
    <row r="964" spans="1:17" ht="15" customHeight="1" x14ac:dyDescent="0.25">
      <c r="A964" s="280" t="s">
        <v>158</v>
      </c>
      <c r="B964" s="280"/>
      <c r="C964" s="280"/>
      <c r="D964" s="280"/>
      <c r="E964" s="280"/>
      <c r="F964" s="278" t="s">
        <v>129</v>
      </c>
      <c r="G964" s="278"/>
      <c r="H964" s="278"/>
      <c r="I964" s="278"/>
      <c r="J964" s="278"/>
      <c r="K964" s="278"/>
      <c r="L964" s="278"/>
      <c r="M964" s="278"/>
      <c r="N964" s="278"/>
      <c r="O964" s="10">
        <f>+O962-O958</f>
        <v>183000.5</v>
      </c>
      <c r="P964" s="10"/>
    </row>
    <row r="965" spans="1:17" x14ac:dyDescent="0.25">
      <c r="A965" s="279" t="s">
        <v>108</v>
      </c>
      <c r="B965" s="279"/>
      <c r="C965" s="279"/>
      <c r="D965" s="279"/>
      <c r="E965" s="279"/>
      <c r="F965" s="279" t="s">
        <v>128</v>
      </c>
      <c r="G965" s="279"/>
      <c r="H965" s="279"/>
      <c r="I965" s="279"/>
      <c r="J965" s="279"/>
      <c r="K965" s="279"/>
      <c r="L965" s="279"/>
      <c r="M965" s="279"/>
      <c r="N965" s="279"/>
      <c r="O965">
        <v>22814.1</v>
      </c>
    </row>
    <row r="966" spans="1:17" x14ac:dyDescent="0.25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0">
        <f>+O964+O965</f>
        <v>205814.6</v>
      </c>
      <c r="P966" s="10"/>
    </row>
    <row r="967" spans="1:17" x14ac:dyDescent="0.25">
      <c r="O967" s="10"/>
      <c r="P967" s="10"/>
    </row>
    <row r="969" spans="1:17" x14ac:dyDescent="0.25">
      <c r="O969" s="10" t="e">
        <f>+N956-O960</f>
        <v>#REF!</v>
      </c>
      <c r="P969" s="10"/>
    </row>
    <row r="980" spans="1:14" x14ac:dyDescent="0.25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</row>
    <row r="981" spans="1:14" x14ac:dyDescent="0.25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</row>
    <row r="982" spans="1:14" x14ac:dyDescent="0.25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</row>
    <row r="983" spans="1:14" x14ac:dyDescent="0.25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</row>
    <row r="984" spans="1:14" ht="15" customHeight="1" x14ac:dyDescent="0.25">
      <c r="A984" s="275" t="s">
        <v>0</v>
      </c>
      <c r="B984" s="275"/>
      <c r="C984" s="275"/>
      <c r="D984" s="275"/>
      <c r="E984" s="275"/>
      <c r="F984" s="275"/>
      <c r="G984" s="229"/>
      <c r="H984" s="236"/>
      <c r="I984" s="239"/>
      <c r="J984" s="242"/>
      <c r="K984" s="246"/>
      <c r="L984" s="268"/>
      <c r="M984" s="250"/>
      <c r="N984" s="221"/>
    </row>
    <row r="985" spans="1:14" ht="15" customHeight="1" x14ac:dyDescent="0.25">
      <c r="A985" s="275" t="s">
        <v>156</v>
      </c>
      <c r="B985" s="275"/>
      <c r="C985" s="275"/>
      <c r="D985" s="275"/>
      <c r="E985" s="275"/>
      <c r="F985" s="275"/>
      <c r="G985" s="229"/>
      <c r="H985" s="236"/>
      <c r="I985" s="239"/>
      <c r="J985" s="242"/>
      <c r="K985" s="246"/>
      <c r="L985" s="268"/>
      <c r="M985" s="250"/>
      <c r="N985" s="221"/>
    </row>
    <row r="986" spans="1:14" x14ac:dyDescent="0.25">
      <c r="A986" s="13" t="s">
        <v>2</v>
      </c>
      <c r="B986" s="2"/>
      <c r="C986" s="3"/>
      <c r="D986" s="3"/>
      <c r="E986" s="3"/>
      <c r="F986" s="4"/>
      <c r="G986" s="4"/>
      <c r="H986" s="4"/>
      <c r="I986" s="4"/>
      <c r="J986" s="4"/>
      <c r="K986" s="4"/>
      <c r="L986" s="4"/>
      <c r="M986" s="4"/>
      <c r="N986" s="4"/>
    </row>
    <row r="987" spans="1:14" x14ac:dyDescent="0.25">
      <c r="A987" s="14" t="s">
        <v>3</v>
      </c>
      <c r="B987" s="15" t="s">
        <v>4</v>
      </c>
      <c r="C987" s="5"/>
      <c r="D987" s="5"/>
      <c r="E987" s="6"/>
      <c r="F987" s="16" t="s">
        <v>5</v>
      </c>
      <c r="G987" s="23"/>
      <c r="H987" s="23"/>
      <c r="I987" s="23"/>
      <c r="J987" s="23"/>
      <c r="K987" s="23"/>
      <c r="L987" s="23"/>
      <c r="M987" s="23"/>
    </row>
    <row r="988" spans="1:14" x14ac:dyDescent="0.25">
      <c r="A988" s="20" t="s">
        <v>8</v>
      </c>
      <c r="B988" s="21" t="s">
        <v>9</v>
      </c>
      <c r="C988" s="21"/>
      <c r="D988" s="22"/>
      <c r="E988" s="22"/>
      <c r="F988" s="23">
        <f>+F989+F990+F993</f>
        <v>13240183.34</v>
      </c>
      <c r="G988" s="23"/>
      <c r="H988" s="23"/>
      <c r="I988" s="23"/>
      <c r="J988" s="23"/>
      <c r="K988" s="23"/>
      <c r="L988" s="23"/>
      <c r="M988" s="23"/>
    </row>
    <row r="989" spans="1:14" x14ac:dyDescent="0.25">
      <c r="A989" s="24"/>
      <c r="B989" s="25" t="s">
        <v>10</v>
      </c>
      <c r="C989" s="26"/>
      <c r="D989" s="26"/>
      <c r="E989" s="22"/>
      <c r="F989" s="27">
        <v>11393082.130000001</v>
      </c>
      <c r="G989" s="27"/>
      <c r="H989" s="27"/>
      <c r="I989" s="27"/>
      <c r="J989" s="27"/>
      <c r="K989" s="27"/>
      <c r="L989" s="27"/>
      <c r="M989" s="27"/>
      <c r="N989" s="10"/>
    </row>
    <row r="990" spans="1:14" x14ac:dyDescent="0.25">
      <c r="A990" s="24"/>
      <c r="B990" s="25" t="s">
        <v>11</v>
      </c>
      <c r="C990" s="26"/>
      <c r="D990" s="26"/>
      <c r="E990" s="22"/>
      <c r="F990" s="27">
        <v>125000</v>
      </c>
      <c r="G990" s="27"/>
      <c r="H990" s="27"/>
      <c r="I990" s="27"/>
      <c r="J990" s="27"/>
      <c r="K990" s="27"/>
      <c r="L990" s="27"/>
      <c r="M990" s="27"/>
    </row>
    <row r="991" spans="1:14" x14ac:dyDescent="0.25">
      <c r="A991" s="24"/>
      <c r="B991" s="28" t="s">
        <v>114</v>
      </c>
      <c r="C991" s="29"/>
      <c r="D991" s="29"/>
      <c r="E991" s="22"/>
      <c r="F991" s="27">
        <v>0</v>
      </c>
      <c r="G991" s="27"/>
      <c r="H991" s="27"/>
      <c r="I991" s="27"/>
      <c r="J991" s="27"/>
      <c r="K991" s="27"/>
      <c r="L991" s="27"/>
      <c r="M991" s="27"/>
    </row>
    <row r="992" spans="1:14" x14ac:dyDescent="0.25">
      <c r="A992" s="24"/>
      <c r="B992" s="28" t="s">
        <v>115</v>
      </c>
      <c r="C992" s="29"/>
      <c r="D992" s="29"/>
      <c r="E992" s="22"/>
      <c r="F992" s="27">
        <v>0</v>
      </c>
      <c r="G992" s="27"/>
      <c r="H992" s="27"/>
      <c r="I992" s="27"/>
      <c r="J992" s="27"/>
      <c r="K992" s="27"/>
      <c r="L992" s="27"/>
      <c r="M992" s="27"/>
    </row>
    <row r="993" spans="1:13" x14ac:dyDescent="0.25">
      <c r="A993" s="24"/>
      <c r="B993" s="219" t="s">
        <v>116</v>
      </c>
      <c r="C993" s="219"/>
      <c r="D993" s="219"/>
      <c r="E993" s="22"/>
      <c r="F993" s="27">
        <v>1722101.21</v>
      </c>
      <c r="G993" s="27"/>
      <c r="H993" s="27"/>
      <c r="I993" s="27"/>
      <c r="J993" s="27"/>
      <c r="K993" s="27"/>
      <c r="L993" s="27"/>
      <c r="M993" s="27"/>
    </row>
    <row r="994" spans="1:13" x14ac:dyDescent="0.25">
      <c r="A994" s="20" t="s">
        <v>12</v>
      </c>
      <c r="B994" s="31" t="s">
        <v>13</v>
      </c>
      <c r="C994" s="26"/>
      <c r="D994" s="22"/>
      <c r="E994" s="22"/>
      <c r="F994" s="23">
        <f>+F995+F996+F1000+F999</f>
        <v>231162.87</v>
      </c>
      <c r="G994" s="23"/>
      <c r="H994" s="23"/>
      <c r="I994" s="23"/>
      <c r="J994" s="23"/>
      <c r="K994" s="23"/>
      <c r="L994" s="23"/>
      <c r="M994" s="23"/>
    </row>
    <row r="995" spans="1:13" x14ac:dyDescent="0.25">
      <c r="A995" s="24"/>
      <c r="B995" s="25" t="s">
        <v>14</v>
      </c>
      <c r="C995" s="26"/>
      <c r="D995" s="26"/>
      <c r="E995" s="22"/>
      <c r="F995" s="27">
        <v>54292.87</v>
      </c>
      <c r="G995" s="27"/>
      <c r="H995" s="27"/>
      <c r="I995" s="27"/>
      <c r="J995" s="27"/>
      <c r="K995" s="27"/>
      <c r="L995" s="27"/>
      <c r="M995" s="27"/>
    </row>
    <row r="996" spans="1:13" x14ac:dyDescent="0.25">
      <c r="A996" s="32"/>
      <c r="B996" s="7" t="s">
        <v>15</v>
      </c>
      <c r="C996" s="219"/>
      <c r="D996" s="219"/>
      <c r="E996" s="22"/>
      <c r="F996" s="27">
        <f t="shared" ref="F996:F998" si="36">SUM(E996:E996)</f>
        <v>0</v>
      </c>
      <c r="G996" s="27"/>
      <c r="H996" s="27"/>
      <c r="I996" s="27"/>
      <c r="J996" s="27"/>
      <c r="K996" s="27"/>
      <c r="L996" s="27"/>
      <c r="M996" s="27"/>
    </row>
    <row r="997" spans="1:13" x14ac:dyDescent="0.25">
      <c r="A997" s="24"/>
      <c r="B997" s="25" t="s">
        <v>16</v>
      </c>
      <c r="C997" s="26"/>
      <c r="D997" s="26"/>
      <c r="E997" s="22"/>
      <c r="F997" s="27">
        <f t="shared" si="36"/>
        <v>0</v>
      </c>
      <c r="G997" s="27"/>
      <c r="H997" s="27"/>
      <c r="I997" s="27"/>
      <c r="J997" s="27"/>
      <c r="K997" s="27"/>
      <c r="L997" s="27"/>
      <c r="M997" s="27"/>
    </row>
    <row r="998" spans="1:13" x14ac:dyDescent="0.25">
      <c r="A998" s="24"/>
      <c r="B998" s="33" t="s">
        <v>17</v>
      </c>
      <c r="C998" s="33"/>
      <c r="D998" s="33"/>
      <c r="E998" s="22"/>
      <c r="F998" s="27">
        <f t="shared" si="36"/>
        <v>0</v>
      </c>
      <c r="G998" s="27"/>
      <c r="H998" s="27"/>
      <c r="I998" s="27"/>
      <c r="J998" s="27"/>
      <c r="K998" s="27"/>
      <c r="L998" s="27"/>
      <c r="M998" s="27"/>
    </row>
    <row r="999" spans="1:13" x14ac:dyDescent="0.25">
      <c r="A999" s="24"/>
      <c r="B999" s="25" t="s">
        <v>18</v>
      </c>
      <c r="C999" s="26"/>
      <c r="D999" s="26"/>
      <c r="E999" s="34"/>
      <c r="F999" s="27">
        <v>75000</v>
      </c>
      <c r="G999" s="27"/>
      <c r="H999" s="27"/>
      <c r="I999" s="27"/>
      <c r="J999" s="27"/>
      <c r="K999" s="27"/>
      <c r="L999" s="27"/>
      <c r="M999" s="27"/>
    </row>
    <row r="1000" spans="1:13" x14ac:dyDescent="0.25">
      <c r="A1000" s="24"/>
      <c r="B1000" s="25" t="s">
        <v>19</v>
      </c>
      <c r="C1000" s="26"/>
      <c r="D1000" s="26"/>
      <c r="E1000" s="22"/>
      <c r="F1000" s="27">
        <v>101870</v>
      </c>
      <c r="G1000" s="27"/>
      <c r="H1000" s="27"/>
      <c r="I1000" s="27"/>
      <c r="J1000" s="27"/>
      <c r="K1000" s="27"/>
      <c r="L1000" s="27"/>
      <c r="M1000" s="27"/>
    </row>
    <row r="1001" spans="1:13" x14ac:dyDescent="0.25">
      <c r="A1001" s="24"/>
      <c r="B1001" s="7" t="s">
        <v>20</v>
      </c>
      <c r="C1001" s="26"/>
      <c r="D1001" s="26"/>
      <c r="E1001" s="22"/>
      <c r="F1001" s="27">
        <v>0</v>
      </c>
      <c r="G1001" s="27"/>
      <c r="H1001" s="27"/>
      <c r="I1001" s="27"/>
      <c r="J1001" s="27"/>
      <c r="K1001" s="27"/>
      <c r="L1001" s="27"/>
      <c r="M1001" s="27"/>
    </row>
    <row r="1002" spans="1:13" x14ac:dyDescent="0.25">
      <c r="A1002" s="24"/>
      <c r="B1002" s="219" t="s">
        <v>21</v>
      </c>
      <c r="C1002" s="219"/>
      <c r="D1002" s="219"/>
      <c r="E1002" s="219"/>
      <c r="F1002" s="27">
        <v>0</v>
      </c>
      <c r="G1002" s="27"/>
      <c r="H1002" s="27"/>
      <c r="I1002" s="27"/>
      <c r="J1002" s="27"/>
      <c r="K1002" s="27"/>
      <c r="L1002" s="27"/>
      <c r="M1002" s="27"/>
    </row>
    <row r="1003" spans="1:13" x14ac:dyDescent="0.25">
      <c r="A1003" s="24"/>
      <c r="B1003" s="7" t="s">
        <v>22</v>
      </c>
      <c r="C1003" s="219"/>
      <c r="D1003" s="219"/>
      <c r="E1003" s="219"/>
      <c r="F1003" s="27">
        <v>0</v>
      </c>
      <c r="G1003" s="27"/>
      <c r="H1003" s="27"/>
      <c r="I1003" s="27"/>
      <c r="J1003" s="27"/>
      <c r="K1003" s="27"/>
      <c r="L1003" s="27"/>
      <c r="M1003" s="27"/>
    </row>
    <row r="1004" spans="1:13" x14ac:dyDescent="0.25">
      <c r="A1004" s="24"/>
      <c r="B1004" s="7" t="s">
        <v>23</v>
      </c>
      <c r="C1004" s="219"/>
      <c r="D1004" s="219"/>
      <c r="E1004" s="22"/>
      <c r="F1004" s="27">
        <v>0</v>
      </c>
      <c r="G1004" s="27"/>
      <c r="H1004" s="27"/>
      <c r="I1004" s="27"/>
      <c r="J1004" s="27"/>
      <c r="K1004" s="27"/>
      <c r="L1004" s="27"/>
      <c r="M1004" s="27"/>
    </row>
    <row r="1005" spans="1:13" x14ac:dyDescent="0.25">
      <c r="A1005" s="24"/>
      <c r="B1005" s="219" t="s">
        <v>117</v>
      </c>
      <c r="C1005" s="219"/>
      <c r="D1005" s="219"/>
      <c r="E1005" s="22"/>
      <c r="F1005" s="27">
        <v>0</v>
      </c>
      <c r="G1005" s="27"/>
      <c r="H1005" s="27"/>
      <c r="I1005" s="27"/>
      <c r="J1005" s="27"/>
      <c r="K1005" s="27"/>
      <c r="L1005" s="27"/>
      <c r="M1005" s="27"/>
    </row>
    <row r="1006" spans="1:13" x14ac:dyDescent="0.25">
      <c r="A1006" s="20" t="s">
        <v>24</v>
      </c>
      <c r="B1006" s="31" t="s">
        <v>25</v>
      </c>
      <c r="C1006" s="26"/>
      <c r="D1006" s="22"/>
      <c r="E1006" s="22"/>
      <c r="F1006" s="23">
        <f>+F1013</f>
        <v>206526.99</v>
      </c>
      <c r="G1006" s="23"/>
      <c r="H1006" s="23"/>
      <c r="I1006" s="23"/>
      <c r="J1006" s="23"/>
      <c r="K1006" s="23"/>
      <c r="L1006" s="23"/>
      <c r="M1006" s="23"/>
    </row>
    <row r="1007" spans="1:13" x14ac:dyDescent="0.25">
      <c r="A1007" s="24"/>
      <c r="B1007" s="219" t="s">
        <v>118</v>
      </c>
      <c r="C1007" s="219"/>
      <c r="D1007" s="219"/>
      <c r="E1007" s="22"/>
      <c r="F1007" s="27">
        <v>0</v>
      </c>
      <c r="G1007" s="27"/>
      <c r="H1007" s="27"/>
      <c r="I1007" s="27"/>
      <c r="J1007" s="27"/>
      <c r="K1007" s="27"/>
      <c r="L1007" s="27"/>
      <c r="M1007" s="27"/>
    </row>
    <row r="1008" spans="1:13" x14ac:dyDescent="0.25">
      <c r="A1008" s="24"/>
      <c r="B1008" s="25" t="s">
        <v>26</v>
      </c>
      <c r="C1008" s="26"/>
      <c r="D1008" s="26"/>
      <c r="E1008" s="22"/>
      <c r="F1008" s="27">
        <v>0</v>
      </c>
      <c r="G1008" s="27"/>
      <c r="H1008" s="27"/>
      <c r="I1008" s="27"/>
      <c r="J1008" s="27"/>
      <c r="K1008" s="27"/>
      <c r="L1008" s="27"/>
      <c r="M1008" s="27"/>
    </row>
    <row r="1009" spans="1:13" x14ac:dyDescent="0.25">
      <c r="A1009" s="24"/>
      <c r="B1009" s="219" t="s">
        <v>119</v>
      </c>
      <c r="C1009" s="219"/>
      <c r="D1009" s="219"/>
      <c r="E1009" s="22"/>
      <c r="F1009" s="27">
        <v>0</v>
      </c>
      <c r="G1009" s="27"/>
      <c r="H1009" s="27"/>
      <c r="I1009" s="27"/>
      <c r="J1009" s="27"/>
      <c r="K1009" s="27"/>
      <c r="L1009" s="27"/>
      <c r="M1009" s="27"/>
    </row>
    <row r="1010" spans="1:13" x14ac:dyDescent="0.25">
      <c r="A1010" s="24"/>
      <c r="B1010" s="33" t="s">
        <v>27</v>
      </c>
      <c r="C1010" s="33"/>
      <c r="D1010" s="33"/>
      <c r="E1010" s="22"/>
      <c r="F1010" s="27">
        <v>0</v>
      </c>
      <c r="G1010" s="27"/>
      <c r="H1010" s="27"/>
      <c r="I1010" s="27"/>
      <c r="J1010" s="27"/>
      <c r="K1010" s="27"/>
      <c r="L1010" s="27"/>
      <c r="M1010" s="27"/>
    </row>
    <row r="1011" spans="1:13" x14ac:dyDescent="0.25">
      <c r="A1011" s="24"/>
      <c r="B1011" s="219" t="s">
        <v>120</v>
      </c>
      <c r="C1011" s="219"/>
      <c r="D1011" s="219"/>
      <c r="E1011" s="22"/>
      <c r="F1011" s="27">
        <v>0</v>
      </c>
      <c r="G1011" s="27"/>
      <c r="H1011" s="27"/>
      <c r="I1011" s="27"/>
      <c r="J1011" s="27"/>
      <c r="K1011" s="27"/>
      <c r="L1011" s="27"/>
      <c r="M1011" s="27"/>
    </row>
    <row r="1012" spans="1:13" x14ac:dyDescent="0.25">
      <c r="A1012" s="24"/>
      <c r="B1012" s="219" t="s">
        <v>121</v>
      </c>
      <c r="C1012" s="219"/>
      <c r="D1012" s="219"/>
      <c r="E1012" s="22"/>
      <c r="F1012" s="27">
        <v>0</v>
      </c>
      <c r="G1012" s="27"/>
      <c r="H1012" s="27"/>
      <c r="I1012" s="27"/>
      <c r="J1012" s="27"/>
      <c r="K1012" s="27"/>
      <c r="L1012" s="27"/>
      <c r="M1012" s="27"/>
    </row>
    <row r="1013" spans="1:13" x14ac:dyDescent="0.25">
      <c r="A1013" s="24"/>
      <c r="B1013" s="7" t="s">
        <v>28</v>
      </c>
      <c r="C1013" s="219"/>
      <c r="D1013" s="219"/>
      <c r="E1013" s="22"/>
      <c r="F1013" s="27">
        <v>206526.99</v>
      </c>
      <c r="G1013" s="27"/>
      <c r="H1013" s="27"/>
      <c r="I1013" s="27"/>
      <c r="J1013" s="27"/>
      <c r="K1013" s="27"/>
      <c r="L1013" s="27"/>
      <c r="M1013" s="27"/>
    </row>
    <row r="1014" spans="1:13" x14ac:dyDescent="0.25">
      <c r="A1014" s="24"/>
      <c r="B1014" s="7" t="s">
        <v>29</v>
      </c>
      <c r="C1014" s="219"/>
      <c r="D1014" s="219"/>
      <c r="E1014" s="22"/>
      <c r="F1014" s="27">
        <v>0</v>
      </c>
      <c r="G1014" s="27"/>
      <c r="H1014" s="27"/>
      <c r="I1014" s="27"/>
      <c r="J1014" s="27"/>
      <c r="K1014" s="27"/>
      <c r="L1014" s="27"/>
      <c r="M1014" s="27"/>
    </row>
    <row r="1015" spans="1:13" x14ac:dyDescent="0.25">
      <c r="A1015" s="24"/>
      <c r="B1015" s="35" t="s">
        <v>30</v>
      </c>
      <c r="C1015" s="219"/>
      <c r="D1015" s="219"/>
      <c r="E1015" s="36"/>
      <c r="F1015" s="27">
        <v>0</v>
      </c>
      <c r="G1015" s="27"/>
      <c r="H1015" s="27"/>
      <c r="I1015" s="27"/>
      <c r="J1015" s="27"/>
      <c r="K1015" s="27"/>
      <c r="L1015" s="27"/>
      <c r="M1015" s="27"/>
    </row>
    <row r="1016" spans="1:13" x14ac:dyDescent="0.25">
      <c r="A1016" s="24"/>
      <c r="B1016" s="35" t="s">
        <v>31</v>
      </c>
      <c r="C1016" s="219"/>
      <c r="D1016" s="219"/>
      <c r="E1016" s="36"/>
      <c r="F1016" s="27">
        <v>0</v>
      </c>
      <c r="G1016" s="27"/>
      <c r="H1016" s="27"/>
      <c r="I1016" s="27"/>
      <c r="J1016" s="27"/>
      <c r="K1016" s="27"/>
      <c r="L1016" s="27"/>
      <c r="M1016" s="27"/>
    </row>
    <row r="1017" spans="1:13" x14ac:dyDescent="0.25">
      <c r="A1017" s="24"/>
      <c r="B1017" s="33" t="s">
        <v>32</v>
      </c>
      <c r="C1017" s="33"/>
      <c r="D1017" s="33"/>
      <c r="E1017" s="22"/>
      <c r="F1017" s="27">
        <v>0</v>
      </c>
      <c r="G1017" s="27"/>
      <c r="H1017" s="27"/>
      <c r="I1017" s="27"/>
      <c r="J1017" s="27"/>
      <c r="K1017" s="27"/>
      <c r="L1017" s="27"/>
      <c r="M1017" s="27"/>
    </row>
    <row r="1018" spans="1:13" x14ac:dyDescent="0.25">
      <c r="A1018" s="20" t="s">
        <v>33</v>
      </c>
      <c r="B1018" s="31" t="s">
        <v>34</v>
      </c>
      <c r="C1018" s="26"/>
      <c r="D1018" s="22"/>
      <c r="E1018" s="22"/>
      <c r="F1018" s="23">
        <v>0</v>
      </c>
      <c r="G1018" s="23"/>
      <c r="H1018" s="23"/>
      <c r="I1018" s="23"/>
      <c r="J1018" s="23"/>
      <c r="K1018" s="23"/>
      <c r="L1018" s="23"/>
      <c r="M1018" s="23"/>
    </row>
    <row r="1019" spans="1:13" x14ac:dyDescent="0.25">
      <c r="A1019" s="24"/>
      <c r="B1019" s="274" t="s">
        <v>35</v>
      </c>
      <c r="C1019" s="274"/>
      <c r="D1019" s="274"/>
      <c r="E1019" s="274"/>
      <c r="F1019" s="27">
        <v>0</v>
      </c>
      <c r="G1019" s="27"/>
      <c r="H1019" s="27"/>
      <c r="I1019" s="27"/>
      <c r="J1019" s="27"/>
      <c r="K1019" s="27"/>
      <c r="L1019" s="27"/>
      <c r="M1019" s="27"/>
    </row>
    <row r="1020" spans="1:13" x14ac:dyDescent="0.25">
      <c r="A1020" s="24"/>
      <c r="B1020" s="7" t="s">
        <v>36</v>
      </c>
      <c r="C1020" s="219"/>
      <c r="D1020" s="219"/>
      <c r="E1020" s="219"/>
      <c r="F1020" s="27">
        <v>0</v>
      </c>
      <c r="G1020" s="27"/>
      <c r="H1020" s="27"/>
      <c r="I1020" s="27"/>
      <c r="J1020" s="27"/>
      <c r="K1020" s="27"/>
      <c r="L1020" s="27"/>
      <c r="M1020" s="27"/>
    </row>
    <row r="1021" spans="1:13" x14ac:dyDescent="0.25">
      <c r="A1021" s="24"/>
      <c r="B1021" s="7" t="s">
        <v>37</v>
      </c>
      <c r="C1021" s="219"/>
      <c r="D1021" s="219"/>
      <c r="E1021" s="22"/>
      <c r="F1021" s="27">
        <v>0</v>
      </c>
      <c r="G1021" s="27"/>
      <c r="H1021" s="27"/>
      <c r="I1021" s="27"/>
      <c r="J1021" s="27"/>
      <c r="K1021" s="27"/>
      <c r="L1021" s="27"/>
      <c r="M1021" s="27"/>
    </row>
    <row r="1022" spans="1:13" x14ac:dyDescent="0.25">
      <c r="A1022" s="24"/>
      <c r="B1022" s="7" t="s">
        <v>38</v>
      </c>
      <c r="C1022" s="219"/>
      <c r="D1022" s="219"/>
      <c r="E1022" s="22"/>
      <c r="F1022" s="27">
        <v>0</v>
      </c>
      <c r="G1022" s="27"/>
      <c r="H1022" s="27"/>
      <c r="I1022" s="27"/>
      <c r="J1022" s="27"/>
      <c r="K1022" s="27"/>
      <c r="L1022" s="27"/>
      <c r="M1022" s="27"/>
    </row>
    <row r="1023" spans="1:13" x14ac:dyDescent="0.25">
      <c r="A1023" s="24"/>
      <c r="B1023" s="7" t="s">
        <v>39</v>
      </c>
      <c r="C1023" s="219"/>
      <c r="D1023" s="219"/>
      <c r="E1023" s="22"/>
      <c r="F1023" s="27">
        <v>0</v>
      </c>
      <c r="G1023" s="27"/>
      <c r="H1023" s="27"/>
      <c r="I1023" s="27"/>
      <c r="J1023" s="27"/>
      <c r="K1023" s="27"/>
      <c r="L1023" s="27"/>
      <c r="M1023" s="27"/>
    </row>
    <row r="1024" spans="1:13" x14ac:dyDescent="0.25">
      <c r="A1024" s="24"/>
      <c r="B1024" s="7" t="s">
        <v>40</v>
      </c>
      <c r="C1024" s="219"/>
      <c r="D1024" s="219"/>
      <c r="E1024" s="22"/>
      <c r="F1024" s="27">
        <v>0</v>
      </c>
      <c r="G1024" s="27"/>
      <c r="H1024" s="27"/>
      <c r="I1024" s="27"/>
      <c r="J1024" s="27"/>
      <c r="K1024" s="27"/>
      <c r="L1024" s="27"/>
      <c r="M1024" s="27"/>
    </row>
    <row r="1025" spans="1:13" x14ac:dyDescent="0.25">
      <c r="A1025" s="24"/>
      <c r="B1025" s="7" t="s">
        <v>41</v>
      </c>
      <c r="C1025" s="219"/>
      <c r="D1025" s="219"/>
      <c r="E1025" s="22"/>
      <c r="F1025" s="27">
        <v>0</v>
      </c>
      <c r="G1025" s="27"/>
      <c r="H1025" s="27"/>
      <c r="I1025" s="27"/>
      <c r="J1025" s="27"/>
      <c r="K1025" s="27"/>
      <c r="L1025" s="27"/>
      <c r="M1025" s="27"/>
    </row>
    <row r="1026" spans="1:13" x14ac:dyDescent="0.25">
      <c r="A1026" s="24"/>
      <c r="B1026" s="7" t="s">
        <v>42</v>
      </c>
      <c r="C1026" s="219"/>
      <c r="D1026" s="219"/>
      <c r="E1026" s="22"/>
      <c r="F1026" s="27">
        <v>0</v>
      </c>
      <c r="G1026" s="27"/>
      <c r="H1026" s="27"/>
      <c r="I1026" s="27"/>
      <c r="J1026" s="27"/>
      <c r="K1026" s="27"/>
      <c r="L1026" s="27"/>
      <c r="M1026" s="27"/>
    </row>
    <row r="1027" spans="1:13" x14ac:dyDescent="0.25">
      <c r="A1027" s="24"/>
      <c r="B1027" s="7" t="s">
        <v>41</v>
      </c>
      <c r="C1027" s="219"/>
      <c r="D1027" s="219"/>
      <c r="E1027" s="22"/>
      <c r="F1027" s="27">
        <v>0</v>
      </c>
      <c r="G1027" s="27"/>
      <c r="H1027" s="27"/>
      <c r="I1027" s="27"/>
      <c r="J1027" s="27"/>
      <c r="K1027" s="27"/>
      <c r="L1027" s="27"/>
      <c r="M1027" s="27"/>
    </row>
    <row r="1028" spans="1:13" x14ac:dyDescent="0.25">
      <c r="A1028" s="37"/>
      <c r="B1028" s="38" t="s">
        <v>43</v>
      </c>
      <c r="C1028" s="22"/>
      <c r="D1028" s="22"/>
      <c r="E1028" s="22"/>
      <c r="F1028" s="27">
        <v>0</v>
      </c>
      <c r="G1028" s="27"/>
      <c r="H1028" s="27"/>
      <c r="I1028" s="27"/>
      <c r="J1028" s="27"/>
      <c r="K1028" s="27"/>
      <c r="L1028" s="27"/>
      <c r="M1028" s="27"/>
    </row>
    <row r="1029" spans="1:13" x14ac:dyDescent="0.25">
      <c r="A1029" s="37"/>
      <c r="B1029" s="38" t="s">
        <v>44</v>
      </c>
      <c r="C1029" s="22"/>
      <c r="D1029" s="22"/>
      <c r="E1029" s="22"/>
      <c r="F1029" s="27">
        <v>0</v>
      </c>
      <c r="G1029" s="27"/>
      <c r="H1029" s="27"/>
      <c r="I1029" s="27"/>
      <c r="J1029" s="27"/>
      <c r="K1029" s="27"/>
      <c r="L1029" s="27"/>
      <c r="M1029" s="27"/>
    </row>
    <row r="1030" spans="1:13" x14ac:dyDescent="0.25">
      <c r="A1030" s="37"/>
      <c r="B1030" s="38" t="s">
        <v>45</v>
      </c>
      <c r="C1030" s="22"/>
      <c r="D1030" s="22"/>
      <c r="E1030" s="22"/>
      <c r="F1030" s="27">
        <v>0</v>
      </c>
      <c r="G1030" s="27"/>
      <c r="H1030" s="27"/>
      <c r="I1030" s="27"/>
      <c r="J1030" s="27"/>
      <c r="K1030" s="27"/>
      <c r="L1030" s="27"/>
      <c r="M1030" s="27"/>
    </row>
    <row r="1031" spans="1:13" x14ac:dyDescent="0.25">
      <c r="A1031" s="39" t="s">
        <v>46</v>
      </c>
      <c r="B1031" s="40" t="s">
        <v>47</v>
      </c>
      <c r="C1031" s="38"/>
      <c r="D1031" s="38"/>
      <c r="E1031" s="38"/>
      <c r="F1031" s="23">
        <v>0</v>
      </c>
      <c r="G1031" s="23"/>
      <c r="H1031" s="23"/>
      <c r="I1031" s="23"/>
      <c r="J1031" s="23"/>
      <c r="K1031" s="23"/>
      <c r="L1031" s="23"/>
      <c r="M1031" s="23"/>
    </row>
    <row r="1032" spans="1:13" x14ac:dyDescent="0.25">
      <c r="A1032" s="8"/>
      <c r="B1032" s="38" t="s">
        <v>48</v>
      </c>
      <c r="C1032" s="38"/>
      <c r="D1032" s="38"/>
      <c r="E1032" s="38"/>
      <c r="F1032" s="27">
        <v>0</v>
      </c>
      <c r="G1032" s="27"/>
      <c r="H1032" s="27"/>
      <c r="I1032" s="27"/>
      <c r="J1032" s="27"/>
      <c r="K1032" s="27"/>
      <c r="L1032" s="27"/>
      <c r="M1032" s="27"/>
    </row>
    <row r="1033" spans="1:13" x14ac:dyDescent="0.25">
      <c r="A1033" s="8"/>
      <c r="B1033" s="38" t="s">
        <v>49</v>
      </c>
      <c r="C1033" s="38"/>
      <c r="D1033" s="38"/>
      <c r="E1033" s="38"/>
      <c r="F1033" s="27">
        <v>0</v>
      </c>
      <c r="G1033" s="27"/>
      <c r="H1033" s="27"/>
      <c r="I1033" s="27"/>
      <c r="J1033" s="27"/>
      <c r="K1033" s="27"/>
      <c r="L1033" s="27"/>
      <c r="M1033" s="27"/>
    </row>
    <row r="1034" spans="1:13" x14ac:dyDescent="0.25">
      <c r="A1034" s="8"/>
      <c r="B1034" s="38" t="s">
        <v>37</v>
      </c>
      <c r="C1034" s="38"/>
      <c r="D1034" s="38"/>
      <c r="E1034" s="38"/>
      <c r="F1034" s="27">
        <v>0</v>
      </c>
      <c r="G1034" s="27"/>
      <c r="H1034" s="27"/>
      <c r="I1034" s="27"/>
      <c r="J1034" s="27"/>
      <c r="K1034" s="27"/>
      <c r="L1034" s="27"/>
      <c r="M1034" s="27"/>
    </row>
    <row r="1035" spans="1:13" x14ac:dyDescent="0.25">
      <c r="A1035" s="8"/>
      <c r="B1035" s="38" t="s">
        <v>50</v>
      </c>
      <c r="C1035" s="38"/>
      <c r="D1035" s="38"/>
      <c r="E1035" s="38"/>
      <c r="F1035" s="27">
        <v>0</v>
      </c>
      <c r="G1035" s="27"/>
      <c r="H1035" s="27"/>
      <c r="I1035" s="27"/>
      <c r="J1035" s="27"/>
      <c r="K1035" s="27"/>
      <c r="L1035" s="27"/>
      <c r="M1035" s="27"/>
    </row>
    <row r="1036" spans="1:13" x14ac:dyDescent="0.25">
      <c r="A1036" s="8"/>
      <c r="B1036" s="38" t="s">
        <v>39</v>
      </c>
      <c r="C1036" s="38"/>
      <c r="D1036" s="38"/>
      <c r="E1036" s="38"/>
      <c r="F1036" s="27">
        <v>0</v>
      </c>
      <c r="G1036" s="27"/>
      <c r="H1036" s="27"/>
      <c r="I1036" s="27"/>
      <c r="J1036" s="27"/>
      <c r="K1036" s="27"/>
      <c r="L1036" s="27"/>
      <c r="M1036" s="27"/>
    </row>
    <row r="1037" spans="1:13" x14ac:dyDescent="0.25">
      <c r="A1037" s="39"/>
      <c r="B1037" s="38" t="s">
        <v>51</v>
      </c>
      <c r="C1037" s="38"/>
      <c r="D1037" s="38"/>
      <c r="E1037" s="38"/>
      <c r="F1037" s="27">
        <v>0</v>
      </c>
      <c r="G1037" s="27"/>
      <c r="H1037" s="27"/>
      <c r="I1037" s="27"/>
      <c r="J1037" s="27"/>
      <c r="K1037" s="27"/>
      <c r="L1037" s="27"/>
      <c r="M1037" s="27"/>
    </row>
    <row r="1038" spans="1:13" x14ac:dyDescent="0.25">
      <c r="A1038" s="8"/>
      <c r="B1038" s="7" t="s">
        <v>41</v>
      </c>
      <c r="C1038" s="7"/>
      <c r="D1038" s="7"/>
      <c r="E1038" s="7"/>
      <c r="F1038" s="27">
        <v>0</v>
      </c>
      <c r="G1038" s="27"/>
      <c r="H1038" s="27"/>
      <c r="I1038" s="27"/>
      <c r="J1038" s="27"/>
      <c r="K1038" s="27"/>
      <c r="L1038" s="27"/>
      <c r="M1038" s="27"/>
    </row>
    <row r="1039" spans="1:13" x14ac:dyDescent="0.25">
      <c r="A1039" s="24"/>
      <c r="B1039" s="7" t="s">
        <v>52</v>
      </c>
      <c r="C1039" s="7"/>
      <c r="D1039" s="7"/>
      <c r="E1039" s="7"/>
      <c r="F1039" s="27">
        <v>0</v>
      </c>
      <c r="G1039" s="27"/>
      <c r="H1039" s="27"/>
      <c r="I1039" s="27"/>
      <c r="J1039" s="27"/>
      <c r="K1039" s="27"/>
      <c r="L1039" s="27"/>
      <c r="M1039" s="27"/>
    </row>
    <row r="1040" spans="1:13" x14ac:dyDescent="0.25">
      <c r="A1040" s="24"/>
      <c r="B1040" s="7" t="s">
        <v>41</v>
      </c>
      <c r="C1040" s="7"/>
      <c r="D1040" s="7"/>
      <c r="E1040" s="7"/>
      <c r="F1040" s="27">
        <v>0</v>
      </c>
      <c r="G1040" s="27"/>
      <c r="H1040" s="27"/>
      <c r="I1040" s="27"/>
      <c r="J1040" s="27"/>
      <c r="K1040" s="27"/>
      <c r="L1040" s="27"/>
      <c r="M1040" s="27"/>
    </row>
    <row r="1041" spans="1:13" x14ac:dyDescent="0.25">
      <c r="A1041" s="24"/>
      <c r="B1041" s="7" t="s">
        <v>53</v>
      </c>
      <c r="C1041" s="7"/>
      <c r="D1041" s="7"/>
      <c r="E1041" s="7"/>
      <c r="F1041" s="27">
        <v>0</v>
      </c>
      <c r="G1041" s="27"/>
      <c r="H1041" s="27"/>
      <c r="I1041" s="27"/>
      <c r="J1041" s="27"/>
      <c r="K1041" s="27"/>
      <c r="L1041" s="27"/>
      <c r="M1041" s="27"/>
    </row>
    <row r="1042" spans="1:13" x14ac:dyDescent="0.25">
      <c r="A1042" s="24"/>
      <c r="B1042" s="7" t="s">
        <v>54</v>
      </c>
      <c r="C1042" s="7"/>
      <c r="D1042" s="7"/>
      <c r="E1042" s="7"/>
      <c r="F1042" s="27">
        <v>0</v>
      </c>
      <c r="G1042" s="27"/>
      <c r="H1042" s="27"/>
      <c r="I1042" s="27"/>
      <c r="J1042" s="27"/>
      <c r="K1042" s="27"/>
      <c r="L1042" s="27"/>
      <c r="M1042" s="27"/>
    </row>
    <row r="1043" spans="1:13" x14ac:dyDescent="0.25">
      <c r="A1043" s="24"/>
      <c r="B1043" s="7" t="s">
        <v>45</v>
      </c>
      <c r="C1043" s="7"/>
      <c r="D1043" s="7"/>
      <c r="E1043" s="7"/>
      <c r="F1043" s="27">
        <v>0</v>
      </c>
      <c r="G1043" s="27"/>
      <c r="H1043" s="27"/>
      <c r="I1043" s="27"/>
      <c r="J1043" s="27"/>
      <c r="K1043" s="27"/>
      <c r="L1043" s="27"/>
      <c r="M1043" s="27"/>
    </row>
    <row r="1044" spans="1:13" x14ac:dyDescent="0.25">
      <c r="A1044" s="41" t="s">
        <v>55</v>
      </c>
      <c r="B1044" s="42" t="s">
        <v>56</v>
      </c>
      <c r="C1044" s="7"/>
      <c r="D1044" s="7"/>
      <c r="E1044" s="7"/>
      <c r="F1044" s="23">
        <v>0</v>
      </c>
      <c r="G1044" s="23"/>
      <c r="H1044" s="23"/>
      <c r="I1044" s="23"/>
      <c r="J1044" s="23"/>
      <c r="K1044" s="23"/>
      <c r="L1044" s="23"/>
      <c r="M1044" s="23"/>
    </row>
    <row r="1045" spans="1:13" x14ac:dyDescent="0.25">
      <c r="A1045" s="24"/>
      <c r="B1045" s="7" t="s">
        <v>57</v>
      </c>
      <c r="C1045" s="7"/>
      <c r="D1045" s="7"/>
      <c r="E1045" s="7"/>
      <c r="F1045" s="27">
        <v>0</v>
      </c>
      <c r="G1045" s="27"/>
      <c r="H1045" s="27"/>
      <c r="I1045" s="27"/>
      <c r="J1045" s="27"/>
      <c r="K1045" s="27"/>
      <c r="L1045" s="27"/>
      <c r="M1045" s="27"/>
    </row>
    <row r="1046" spans="1:13" x14ac:dyDescent="0.25">
      <c r="A1046" s="24"/>
      <c r="B1046" s="7" t="s">
        <v>58</v>
      </c>
      <c r="C1046" s="7"/>
      <c r="D1046" s="7"/>
      <c r="E1046" s="7"/>
      <c r="F1046" s="27">
        <v>0</v>
      </c>
      <c r="G1046" s="27"/>
      <c r="H1046" s="27"/>
      <c r="I1046" s="27"/>
      <c r="J1046" s="27"/>
      <c r="K1046" s="27"/>
      <c r="L1046" s="27"/>
      <c r="M1046" s="27"/>
    </row>
    <row r="1047" spans="1:13" x14ac:dyDescent="0.25">
      <c r="A1047" s="24"/>
      <c r="B1047" s="7" t="s">
        <v>59</v>
      </c>
      <c r="C1047" s="7"/>
      <c r="D1047" s="7"/>
      <c r="E1047" s="7"/>
      <c r="F1047" s="27">
        <v>0</v>
      </c>
      <c r="G1047" s="27"/>
      <c r="H1047" s="27"/>
      <c r="I1047" s="27"/>
      <c r="J1047" s="27"/>
      <c r="K1047" s="27"/>
      <c r="L1047" s="27"/>
      <c r="M1047" s="27"/>
    </row>
    <row r="1048" spans="1:13" x14ac:dyDescent="0.25">
      <c r="A1048" s="24"/>
      <c r="B1048" s="7" t="s">
        <v>60</v>
      </c>
      <c r="C1048" s="7"/>
      <c r="D1048" s="7"/>
      <c r="E1048" s="7"/>
      <c r="F1048" s="27">
        <v>0</v>
      </c>
      <c r="G1048" s="27"/>
      <c r="H1048" s="27"/>
      <c r="I1048" s="27"/>
      <c r="J1048" s="27"/>
      <c r="K1048" s="27"/>
      <c r="L1048" s="27"/>
      <c r="M1048" s="27"/>
    </row>
    <row r="1049" spans="1:13" x14ac:dyDescent="0.25">
      <c r="A1049" s="24"/>
      <c r="B1049" s="7" t="s">
        <v>61</v>
      </c>
      <c r="C1049" s="7"/>
      <c r="D1049" s="7"/>
      <c r="E1049" s="7"/>
      <c r="F1049" s="27">
        <v>0</v>
      </c>
      <c r="G1049" s="27"/>
      <c r="H1049" s="27"/>
      <c r="I1049" s="27"/>
      <c r="J1049" s="27"/>
      <c r="K1049" s="27"/>
      <c r="L1049" s="27"/>
      <c r="M1049" s="27"/>
    </row>
    <row r="1050" spans="1:13" x14ac:dyDescent="0.25">
      <c r="A1050" s="24"/>
      <c r="B1050" s="7" t="s">
        <v>62</v>
      </c>
      <c r="C1050" s="7"/>
      <c r="D1050" s="7"/>
      <c r="E1050" s="7"/>
      <c r="F1050" s="27">
        <v>0</v>
      </c>
      <c r="G1050" s="27"/>
      <c r="H1050" s="27"/>
      <c r="I1050" s="27"/>
      <c r="J1050" s="27"/>
      <c r="K1050" s="27"/>
      <c r="L1050" s="27"/>
      <c r="M1050" s="27"/>
    </row>
    <row r="1051" spans="1:13" x14ac:dyDescent="0.25">
      <c r="A1051" s="24"/>
      <c r="B1051" s="7" t="s">
        <v>63</v>
      </c>
      <c r="C1051" s="7"/>
      <c r="D1051" s="7"/>
      <c r="E1051" s="7"/>
      <c r="F1051" s="27">
        <v>0</v>
      </c>
      <c r="G1051" s="27"/>
      <c r="H1051" s="27"/>
      <c r="I1051" s="27"/>
      <c r="J1051" s="27"/>
      <c r="K1051" s="27"/>
      <c r="L1051" s="27"/>
      <c r="M1051" s="27"/>
    </row>
    <row r="1052" spans="1:13" x14ac:dyDescent="0.25">
      <c r="A1052" s="24"/>
      <c r="B1052" s="7" t="s">
        <v>64</v>
      </c>
      <c r="C1052" s="7"/>
      <c r="D1052" s="7"/>
      <c r="E1052" s="7"/>
      <c r="F1052" s="27">
        <v>0</v>
      </c>
      <c r="G1052" s="27"/>
      <c r="H1052" s="27"/>
      <c r="I1052" s="27"/>
      <c r="J1052" s="27"/>
      <c r="K1052" s="27"/>
      <c r="L1052" s="27"/>
      <c r="M1052" s="27"/>
    </row>
    <row r="1053" spans="1:13" x14ac:dyDescent="0.25">
      <c r="A1053" s="24"/>
      <c r="B1053" s="7" t="s">
        <v>65</v>
      </c>
      <c r="C1053" s="7"/>
      <c r="D1053" s="7"/>
      <c r="E1053" s="7"/>
      <c r="F1053" s="27">
        <v>0</v>
      </c>
      <c r="G1053" s="27"/>
      <c r="H1053" s="27"/>
      <c r="I1053" s="27"/>
      <c r="J1053" s="27"/>
      <c r="K1053" s="27"/>
      <c r="L1053" s="27"/>
      <c r="M1053" s="27"/>
    </row>
    <row r="1054" spans="1:13" x14ac:dyDescent="0.25">
      <c r="A1054" s="24"/>
      <c r="B1054" s="7" t="s">
        <v>66</v>
      </c>
      <c r="C1054" s="7"/>
      <c r="D1054" s="7"/>
      <c r="E1054" s="7"/>
      <c r="F1054" s="27">
        <v>0</v>
      </c>
      <c r="G1054" s="27"/>
      <c r="H1054" s="27"/>
      <c r="I1054" s="27"/>
      <c r="J1054" s="27"/>
      <c r="K1054" s="27"/>
      <c r="L1054" s="27"/>
      <c r="M1054" s="27"/>
    </row>
    <row r="1055" spans="1:13" x14ac:dyDescent="0.25">
      <c r="A1055" s="24"/>
      <c r="B1055" s="7" t="s">
        <v>67</v>
      </c>
      <c r="C1055" s="7"/>
      <c r="D1055" s="7"/>
      <c r="E1055" s="7"/>
      <c r="F1055" s="27">
        <v>0</v>
      </c>
      <c r="G1055" s="27"/>
      <c r="H1055" s="27"/>
      <c r="I1055" s="27"/>
      <c r="J1055" s="27"/>
      <c r="K1055" s="27"/>
      <c r="L1055" s="27"/>
      <c r="M1055" s="27"/>
    </row>
    <row r="1056" spans="1:13" x14ac:dyDescent="0.25">
      <c r="A1056" s="41" t="s">
        <v>68</v>
      </c>
      <c r="B1056" s="42" t="s">
        <v>69</v>
      </c>
      <c r="C1056" s="7"/>
      <c r="D1056" s="7"/>
      <c r="E1056" s="7"/>
      <c r="F1056" s="23">
        <v>0</v>
      </c>
      <c r="G1056" s="23"/>
      <c r="H1056" s="23"/>
      <c r="I1056" s="23"/>
      <c r="J1056" s="23"/>
      <c r="K1056" s="23"/>
      <c r="L1056" s="23"/>
      <c r="M1056" s="23"/>
    </row>
    <row r="1057" spans="1:13" x14ac:dyDescent="0.25">
      <c r="A1057" s="41"/>
      <c r="B1057" s="7" t="s">
        <v>70</v>
      </c>
      <c r="C1057" s="7"/>
      <c r="D1057" s="7"/>
      <c r="E1057" s="7"/>
      <c r="F1057" s="27">
        <v>0</v>
      </c>
      <c r="G1057" s="27"/>
      <c r="H1057" s="27"/>
      <c r="I1057" s="27"/>
      <c r="J1057" s="27"/>
      <c r="K1057" s="27"/>
      <c r="L1057" s="27"/>
      <c r="M1057" s="27"/>
    </row>
    <row r="1058" spans="1:13" x14ac:dyDescent="0.25">
      <c r="A1058" s="41"/>
      <c r="B1058" s="7" t="s">
        <v>71</v>
      </c>
      <c r="C1058" s="7"/>
      <c r="D1058" s="7"/>
      <c r="E1058" s="7"/>
      <c r="F1058" s="27">
        <v>0</v>
      </c>
      <c r="G1058" s="27"/>
      <c r="H1058" s="27"/>
      <c r="I1058" s="27"/>
      <c r="J1058" s="27"/>
      <c r="K1058" s="27"/>
      <c r="L1058" s="27"/>
      <c r="M1058" s="27"/>
    </row>
    <row r="1059" spans="1:13" x14ac:dyDescent="0.25">
      <c r="A1059" s="41"/>
      <c r="B1059" s="7" t="s">
        <v>72</v>
      </c>
      <c r="C1059" s="7"/>
      <c r="D1059" s="7"/>
      <c r="E1059" s="7"/>
      <c r="F1059" s="27">
        <v>0</v>
      </c>
      <c r="G1059" s="27"/>
      <c r="H1059" s="27"/>
      <c r="I1059" s="27"/>
      <c r="J1059" s="27"/>
      <c r="K1059" s="27"/>
      <c r="L1059" s="27"/>
      <c r="M1059" s="27"/>
    </row>
    <row r="1060" spans="1:13" x14ac:dyDescent="0.25">
      <c r="A1060" s="41"/>
      <c r="B1060" s="7" t="s">
        <v>73</v>
      </c>
      <c r="C1060" s="7"/>
      <c r="D1060" s="7"/>
      <c r="E1060" s="7"/>
      <c r="F1060" s="27">
        <v>0</v>
      </c>
      <c r="G1060" s="27"/>
      <c r="H1060" s="27"/>
      <c r="I1060" s="27"/>
      <c r="J1060" s="27"/>
      <c r="K1060" s="27"/>
      <c r="L1060" s="27"/>
      <c r="M1060" s="27"/>
    </row>
    <row r="1061" spans="1:13" x14ac:dyDescent="0.25">
      <c r="A1061" s="41"/>
      <c r="B1061" s="7" t="s">
        <v>74</v>
      </c>
      <c r="C1061" s="7"/>
      <c r="D1061" s="7"/>
      <c r="E1061" s="7"/>
      <c r="F1061" s="27">
        <v>0</v>
      </c>
      <c r="G1061" s="27"/>
      <c r="H1061" s="27"/>
      <c r="I1061" s="27"/>
      <c r="J1061" s="27"/>
      <c r="K1061" s="27"/>
      <c r="L1061" s="27"/>
      <c r="M1061" s="27"/>
    </row>
    <row r="1062" spans="1:13" x14ac:dyDescent="0.25">
      <c r="A1062" s="41" t="s">
        <v>75</v>
      </c>
      <c r="B1062" s="42" t="s">
        <v>76</v>
      </c>
      <c r="C1062" s="7"/>
      <c r="D1062" s="7"/>
      <c r="E1062" s="7"/>
      <c r="F1062" s="23">
        <v>0</v>
      </c>
      <c r="G1062" s="23"/>
      <c r="H1062" s="23"/>
      <c r="I1062" s="23"/>
      <c r="J1062" s="23"/>
      <c r="K1062" s="23"/>
      <c r="L1062" s="23"/>
      <c r="M1062" s="23"/>
    </row>
    <row r="1063" spans="1:13" x14ac:dyDescent="0.25">
      <c r="A1063" s="41"/>
      <c r="B1063" s="42" t="s">
        <v>77</v>
      </c>
      <c r="C1063" s="7"/>
      <c r="D1063" s="7"/>
      <c r="E1063" s="7"/>
      <c r="F1063" s="27">
        <v>0</v>
      </c>
      <c r="G1063" s="27"/>
      <c r="H1063" s="27"/>
      <c r="I1063" s="27"/>
      <c r="J1063" s="27"/>
      <c r="K1063" s="27"/>
      <c r="L1063" s="27"/>
      <c r="M1063" s="27"/>
    </row>
    <row r="1064" spans="1:13" x14ac:dyDescent="0.25">
      <c r="A1064" s="41"/>
      <c r="B1064" s="7" t="s">
        <v>78</v>
      </c>
      <c r="C1064" s="7"/>
      <c r="D1064" s="7"/>
      <c r="E1064" s="7"/>
      <c r="F1064" s="27">
        <v>0</v>
      </c>
      <c r="G1064" s="27"/>
      <c r="H1064" s="27"/>
      <c r="I1064" s="27"/>
      <c r="J1064" s="27"/>
      <c r="K1064" s="27"/>
      <c r="L1064" s="27"/>
      <c r="M1064" s="27"/>
    </row>
    <row r="1065" spans="1:13" x14ac:dyDescent="0.25">
      <c r="A1065" s="41"/>
      <c r="B1065" s="7" t="s">
        <v>79</v>
      </c>
      <c r="C1065" s="7"/>
      <c r="D1065" s="7"/>
      <c r="E1065" s="7"/>
      <c r="F1065" s="27">
        <v>0</v>
      </c>
      <c r="G1065" s="27"/>
      <c r="H1065" s="27"/>
      <c r="I1065" s="27"/>
      <c r="J1065" s="27"/>
      <c r="K1065" s="27"/>
      <c r="L1065" s="27"/>
      <c r="M1065" s="27"/>
    </row>
    <row r="1066" spans="1:13" x14ac:dyDescent="0.25">
      <c r="A1066" s="41"/>
      <c r="B1066" s="7" t="s">
        <v>80</v>
      </c>
      <c r="C1066" s="7"/>
      <c r="D1066" s="7"/>
      <c r="E1066" s="7"/>
      <c r="F1066" s="27">
        <v>0</v>
      </c>
      <c r="G1066" s="27"/>
      <c r="H1066" s="27"/>
      <c r="I1066" s="27"/>
      <c r="J1066" s="27"/>
      <c r="K1066" s="27"/>
      <c r="L1066" s="27"/>
      <c r="M1066" s="27"/>
    </row>
    <row r="1067" spans="1:13" x14ac:dyDescent="0.25">
      <c r="A1067" s="41" t="s">
        <v>81</v>
      </c>
      <c r="B1067" s="42" t="s">
        <v>82</v>
      </c>
      <c r="C1067" s="7"/>
      <c r="D1067" s="7"/>
      <c r="E1067" s="7"/>
      <c r="F1067" s="23">
        <v>0</v>
      </c>
      <c r="G1067" s="23"/>
      <c r="H1067" s="23"/>
      <c r="I1067" s="23"/>
      <c r="J1067" s="23"/>
      <c r="K1067" s="23"/>
      <c r="L1067" s="23"/>
      <c r="M1067" s="23"/>
    </row>
    <row r="1068" spans="1:13" x14ac:dyDescent="0.25">
      <c r="A1068" s="41"/>
      <c r="B1068" s="7" t="s">
        <v>83</v>
      </c>
      <c r="C1068" s="7"/>
      <c r="D1068" s="7"/>
      <c r="E1068" s="7"/>
      <c r="F1068" s="27">
        <v>0</v>
      </c>
      <c r="G1068" s="27"/>
      <c r="H1068" s="27"/>
      <c r="I1068" s="27"/>
      <c r="J1068" s="27"/>
      <c r="K1068" s="27"/>
      <c r="L1068" s="27"/>
      <c r="M1068" s="27"/>
    </row>
    <row r="1069" spans="1:13" x14ac:dyDescent="0.25">
      <c r="A1069" s="41"/>
      <c r="B1069" s="7" t="s">
        <v>84</v>
      </c>
      <c r="C1069" s="7"/>
      <c r="D1069" s="7"/>
      <c r="E1069" s="7"/>
      <c r="F1069" s="27">
        <v>0</v>
      </c>
      <c r="G1069" s="27"/>
      <c r="H1069" s="27"/>
      <c r="I1069" s="27"/>
      <c r="J1069" s="27"/>
      <c r="K1069" s="27"/>
      <c r="L1069" s="27"/>
      <c r="M1069" s="27"/>
    </row>
    <row r="1070" spans="1:13" x14ac:dyDescent="0.25">
      <c r="A1070" s="41"/>
      <c r="B1070" s="7" t="s">
        <v>85</v>
      </c>
      <c r="C1070" s="7"/>
      <c r="D1070" s="7"/>
      <c r="E1070" s="7"/>
      <c r="F1070" s="27">
        <v>0</v>
      </c>
      <c r="G1070" s="27"/>
      <c r="H1070" s="27"/>
      <c r="I1070" s="27"/>
      <c r="J1070" s="27"/>
      <c r="K1070" s="27"/>
      <c r="L1070" s="27"/>
      <c r="M1070" s="27"/>
    </row>
    <row r="1071" spans="1:13" x14ac:dyDescent="0.25">
      <c r="A1071" s="41"/>
      <c r="B1071" s="7" t="s">
        <v>86</v>
      </c>
      <c r="C1071" s="7"/>
      <c r="D1071" s="7"/>
      <c r="E1071" s="7"/>
      <c r="F1071" s="27">
        <v>0</v>
      </c>
      <c r="G1071" s="27"/>
      <c r="H1071" s="27"/>
      <c r="I1071" s="27"/>
      <c r="J1071" s="27"/>
      <c r="K1071" s="27"/>
      <c r="L1071" s="27"/>
      <c r="M1071" s="27"/>
    </row>
    <row r="1072" spans="1:13" x14ac:dyDescent="0.25">
      <c r="A1072" s="24"/>
      <c r="B1072" s="7" t="s">
        <v>87</v>
      </c>
      <c r="C1072" s="7"/>
      <c r="D1072" s="7"/>
      <c r="E1072" s="7"/>
      <c r="F1072" s="27">
        <v>0</v>
      </c>
      <c r="G1072" s="27"/>
      <c r="H1072" s="27"/>
      <c r="I1072" s="27"/>
      <c r="J1072" s="27"/>
      <c r="K1072" s="27"/>
      <c r="L1072" s="27"/>
      <c r="M1072" s="27"/>
    </row>
    <row r="1073" spans="1:14" x14ac:dyDescent="0.25">
      <c r="A1073" s="24"/>
      <c r="B1073" s="42" t="s">
        <v>88</v>
      </c>
      <c r="C1073" s="7"/>
      <c r="D1073" s="7"/>
      <c r="E1073" s="7"/>
      <c r="F1073" s="43">
        <f>+F1006+F988+F994</f>
        <v>13677873.199999999</v>
      </c>
      <c r="G1073" s="43"/>
      <c r="H1073" s="43"/>
      <c r="I1073" s="43"/>
      <c r="J1073" s="43"/>
      <c r="K1073" s="43"/>
      <c r="L1073" s="43"/>
      <c r="M1073" s="43"/>
      <c r="N1073">
        <v>195077773.75999999</v>
      </c>
    </row>
    <row r="1074" spans="1:14" x14ac:dyDescent="0.25">
      <c r="A1074" s="24"/>
      <c r="B1074" s="42"/>
      <c r="C1074" s="7"/>
      <c r="D1074" s="7"/>
      <c r="E1074" s="7"/>
      <c r="F1074" s="27"/>
      <c r="G1074" s="27"/>
      <c r="H1074" s="27"/>
      <c r="I1074" s="27"/>
      <c r="J1074" s="27"/>
      <c r="K1074" s="27"/>
      <c r="L1074" s="27"/>
      <c r="M1074" s="27"/>
      <c r="N1074" s="27" t="e">
        <f>+#REF!-N1073</f>
        <v>#REF!</v>
      </c>
    </row>
    <row r="1075" spans="1:14" x14ac:dyDescent="0.25">
      <c r="A1075" s="24"/>
      <c r="B1075" s="42"/>
      <c r="C1075" s="7"/>
      <c r="D1075" s="7"/>
      <c r="E1075" s="7"/>
      <c r="F1075" s="27"/>
      <c r="G1075" s="27"/>
      <c r="H1075" s="27"/>
      <c r="I1075" s="27"/>
      <c r="J1075" s="27"/>
      <c r="K1075" s="27"/>
      <c r="L1075" s="27"/>
      <c r="M1075" s="27"/>
      <c r="N1075" s="27"/>
    </row>
    <row r="1076" spans="1:14" x14ac:dyDescent="0.25">
      <c r="A1076" s="24"/>
      <c r="B1076" s="42"/>
      <c r="C1076" s="7"/>
      <c r="D1076" s="7"/>
      <c r="E1076" s="7"/>
      <c r="F1076" s="27"/>
      <c r="G1076" s="27"/>
      <c r="H1076" s="27"/>
      <c r="I1076" s="27"/>
      <c r="J1076" s="27"/>
      <c r="K1076" s="27"/>
      <c r="L1076" s="27"/>
      <c r="M1076" s="27"/>
      <c r="N1076" s="27"/>
    </row>
    <row r="1077" spans="1:14" x14ac:dyDescent="0.25">
      <c r="A1077" s="41" t="s">
        <v>89</v>
      </c>
      <c r="B1077" s="42" t="s">
        <v>90</v>
      </c>
      <c r="C1077" s="7"/>
      <c r="D1077" s="7"/>
      <c r="E1077" s="7"/>
      <c r="F1077" s="27"/>
      <c r="G1077" s="27"/>
      <c r="H1077" s="27"/>
      <c r="I1077" s="27"/>
      <c r="J1077" s="27"/>
      <c r="K1077" s="27"/>
      <c r="L1077" s="27"/>
      <c r="M1077" s="27"/>
      <c r="N1077" s="27"/>
    </row>
    <row r="1078" spans="1:14" x14ac:dyDescent="0.25">
      <c r="A1078" s="41" t="s">
        <v>91</v>
      </c>
      <c r="B1078" s="42" t="s">
        <v>92</v>
      </c>
      <c r="C1078" s="7"/>
      <c r="D1078" s="7"/>
      <c r="E1078" s="7"/>
      <c r="F1078" s="23">
        <v>0</v>
      </c>
      <c r="G1078" s="23"/>
      <c r="H1078" s="23"/>
      <c r="I1078" s="23"/>
      <c r="J1078" s="23"/>
      <c r="K1078" s="23"/>
      <c r="L1078" s="23"/>
      <c r="M1078" s="23"/>
      <c r="N1078" s="23"/>
    </row>
    <row r="1079" spans="1:14" x14ac:dyDescent="0.25">
      <c r="A1079" s="24"/>
      <c r="B1079" s="7" t="s">
        <v>93</v>
      </c>
      <c r="C1079" s="7"/>
      <c r="D1079" s="7" t="s">
        <v>94</v>
      </c>
      <c r="E1079" s="7"/>
      <c r="F1079" s="27">
        <v>0</v>
      </c>
      <c r="G1079" s="27"/>
      <c r="H1079" s="27"/>
      <c r="I1079" s="27"/>
      <c r="J1079" s="27"/>
      <c r="K1079" s="27"/>
      <c r="L1079" s="27"/>
      <c r="M1079" s="27"/>
      <c r="N1079" s="27"/>
    </row>
    <row r="1080" spans="1:14" x14ac:dyDescent="0.25">
      <c r="A1080" s="24"/>
      <c r="B1080" s="7" t="s">
        <v>95</v>
      </c>
      <c r="C1080" s="7"/>
      <c r="D1080" s="7"/>
      <c r="E1080" s="7"/>
      <c r="F1080" s="27">
        <v>0</v>
      </c>
      <c r="G1080" s="27"/>
      <c r="H1080" s="27"/>
      <c r="I1080" s="27"/>
      <c r="J1080" s="27"/>
      <c r="K1080" s="27"/>
      <c r="L1080" s="27"/>
      <c r="M1080" s="27"/>
      <c r="N1080" s="27"/>
    </row>
    <row r="1081" spans="1:14" x14ac:dyDescent="0.25">
      <c r="A1081" s="41" t="s">
        <v>96</v>
      </c>
      <c r="B1081" s="44" t="s">
        <v>97</v>
      </c>
      <c r="C1081" s="7"/>
      <c r="D1081" s="7"/>
      <c r="E1081" s="7"/>
      <c r="F1081" s="23">
        <v>0</v>
      </c>
      <c r="G1081" s="23"/>
      <c r="H1081" s="23"/>
      <c r="I1081" s="23"/>
      <c r="J1081" s="23"/>
      <c r="K1081" s="23"/>
      <c r="L1081" s="23"/>
      <c r="M1081" s="23"/>
      <c r="N1081" s="23"/>
    </row>
    <row r="1082" spans="1:14" x14ac:dyDescent="0.25">
      <c r="A1082" s="24"/>
      <c r="B1082" s="7" t="s">
        <v>98</v>
      </c>
      <c r="C1082" s="7"/>
      <c r="D1082" s="7"/>
      <c r="E1082" s="7"/>
      <c r="F1082" s="27">
        <v>0</v>
      </c>
      <c r="G1082" s="27"/>
      <c r="H1082" s="27"/>
      <c r="I1082" s="27"/>
      <c r="J1082" s="27"/>
      <c r="K1082" s="27"/>
      <c r="L1082" s="27"/>
      <c r="M1082" s="27"/>
      <c r="N1082" s="27"/>
    </row>
    <row r="1083" spans="1:14" x14ac:dyDescent="0.25">
      <c r="A1083" s="24"/>
      <c r="B1083" s="7" t="s">
        <v>99</v>
      </c>
      <c r="C1083" s="7"/>
      <c r="D1083" s="7"/>
      <c r="E1083" s="7"/>
      <c r="F1083" s="27">
        <v>0</v>
      </c>
      <c r="G1083" s="27"/>
      <c r="H1083" s="27"/>
      <c r="I1083" s="27"/>
      <c r="J1083" s="27"/>
      <c r="K1083" s="27"/>
      <c r="L1083" s="27"/>
      <c r="M1083" s="27"/>
      <c r="N1083" s="27"/>
    </row>
    <row r="1084" spans="1:14" x14ac:dyDescent="0.25">
      <c r="A1084" s="41" t="s">
        <v>100</v>
      </c>
      <c r="B1084" s="42" t="s">
        <v>101</v>
      </c>
      <c r="C1084" s="7"/>
      <c r="D1084" s="7"/>
      <c r="E1084" s="7"/>
      <c r="F1084" s="23">
        <v>0</v>
      </c>
      <c r="G1084" s="23"/>
      <c r="H1084" s="23"/>
      <c r="I1084" s="23"/>
      <c r="J1084" s="23"/>
      <c r="K1084" s="23"/>
      <c r="L1084" s="23"/>
      <c r="M1084" s="23"/>
      <c r="N1084" s="23"/>
    </row>
    <row r="1085" spans="1:14" x14ac:dyDescent="0.25">
      <c r="A1085" s="24"/>
      <c r="B1085" s="45" t="s">
        <v>102</v>
      </c>
      <c r="C1085" s="7"/>
      <c r="D1085" s="7"/>
      <c r="E1085" s="7"/>
      <c r="F1085" s="27">
        <v>0</v>
      </c>
      <c r="G1085" s="27"/>
      <c r="H1085" s="27"/>
      <c r="I1085" s="27"/>
      <c r="J1085" s="27"/>
      <c r="K1085" s="27"/>
      <c r="L1085" s="27"/>
      <c r="M1085" s="27"/>
      <c r="N1085" s="27"/>
    </row>
    <row r="1086" spans="1:14" x14ac:dyDescent="0.25">
      <c r="A1086" s="24"/>
      <c r="B1086" s="45" t="s">
        <v>103</v>
      </c>
      <c r="C1086" s="7"/>
      <c r="D1086" s="7"/>
      <c r="E1086" s="7"/>
      <c r="F1086" s="46">
        <v>0</v>
      </c>
      <c r="G1086" s="46"/>
      <c r="H1086" s="46"/>
      <c r="I1086" s="46"/>
      <c r="J1086" s="46"/>
      <c r="K1086" s="46"/>
      <c r="L1086" s="46"/>
      <c r="M1086" s="46"/>
      <c r="N1086" s="46"/>
    </row>
    <row r="1087" spans="1:14" x14ac:dyDescent="0.25">
      <c r="A1087" s="24"/>
      <c r="B1087" s="42" t="s">
        <v>104</v>
      </c>
      <c r="C1087" s="7"/>
      <c r="D1087" s="7"/>
      <c r="E1087" s="7"/>
      <c r="F1087" s="23">
        <f>+F1083+F1082+F1081+F1080+F1078+F1077</f>
        <v>0</v>
      </c>
      <c r="G1087" s="23"/>
      <c r="H1087" s="23"/>
      <c r="I1087" s="23"/>
      <c r="J1087" s="23"/>
      <c r="K1087" s="23"/>
      <c r="L1087" s="23"/>
      <c r="M1087" s="23"/>
      <c r="N1087" s="23"/>
    </row>
    <row r="1088" spans="1:14" x14ac:dyDescent="0.25">
      <c r="A1088" s="24"/>
      <c r="B1088" s="42"/>
      <c r="C1088" s="7"/>
      <c r="D1088" s="7"/>
      <c r="E1088" s="7"/>
      <c r="F1088" s="27"/>
      <c r="G1088" s="27"/>
      <c r="H1088" s="27"/>
      <c r="I1088" s="27"/>
      <c r="J1088" s="27"/>
      <c r="K1088" s="27"/>
      <c r="L1088" s="27"/>
      <c r="M1088" s="27"/>
      <c r="N1088" s="27"/>
    </row>
    <row r="1089" spans="1:17" ht="15.75" thickBot="1" x14ac:dyDescent="0.3">
      <c r="A1089" s="7"/>
      <c r="B1089" s="42" t="s">
        <v>105</v>
      </c>
      <c r="C1089" s="7"/>
      <c r="D1089" s="7"/>
      <c r="E1089" s="7"/>
      <c r="F1089" s="47">
        <f>+F1087+F1073</f>
        <v>13677873.199999999</v>
      </c>
      <c r="G1089" s="23"/>
      <c r="H1089" s="23"/>
      <c r="I1089" s="23"/>
      <c r="J1089" s="23"/>
      <c r="K1089" s="23"/>
      <c r="L1089" s="23"/>
      <c r="M1089" s="23"/>
      <c r="N1089" s="23"/>
      <c r="O1089" s="10" t="e">
        <f>+F1089+#REF!+#REF!+#REF!+#REF!+#REF!+#REF!+#REF!</f>
        <v>#REF!</v>
      </c>
      <c r="P1089" s="10"/>
    </row>
    <row r="1090" spans="1:17" ht="15.75" thickTop="1" x14ac:dyDescent="0.25">
      <c r="A1090" s="7"/>
      <c r="B1090" s="42"/>
      <c r="C1090" s="7"/>
      <c r="D1090" s="7"/>
      <c r="E1090" s="7"/>
      <c r="F1090" s="23"/>
      <c r="G1090" s="23"/>
      <c r="H1090" s="23"/>
      <c r="I1090" s="23"/>
      <c r="J1090" s="23"/>
      <c r="K1090" s="23"/>
      <c r="L1090" s="23"/>
      <c r="M1090" s="23"/>
      <c r="N1090" s="23"/>
    </row>
    <row r="1091" spans="1:17" x14ac:dyDescent="0.25">
      <c r="A1091" s="7"/>
      <c r="B1091" s="42"/>
      <c r="C1091" s="7"/>
      <c r="D1091" s="7"/>
      <c r="E1091" s="7"/>
      <c r="F1091" s="23"/>
      <c r="G1091" s="23"/>
      <c r="H1091" s="23"/>
      <c r="I1091" s="23"/>
      <c r="J1091" s="23"/>
      <c r="K1091" s="23"/>
      <c r="L1091" s="23"/>
      <c r="M1091" s="23"/>
      <c r="N1091" s="23"/>
      <c r="O1091" s="10">
        <v>175617649.63999999</v>
      </c>
      <c r="P1091" s="10"/>
      <c r="Q1091" s="218">
        <v>44439</v>
      </c>
    </row>
    <row r="1092" spans="1:17" x14ac:dyDescent="0.25">
      <c r="A1092" s="7"/>
      <c r="B1092" s="42"/>
      <c r="C1092" s="7"/>
      <c r="D1092" s="7"/>
      <c r="E1092" s="7"/>
      <c r="F1092" s="23"/>
      <c r="G1092" s="23"/>
      <c r="H1092" s="23"/>
      <c r="I1092" s="23"/>
      <c r="J1092" s="23"/>
      <c r="K1092" s="23"/>
      <c r="L1092" s="23"/>
      <c r="M1092" s="23"/>
      <c r="N1092" s="23"/>
      <c r="O1092" s="10" t="e">
        <f>+O1089-O1091</f>
        <v>#REF!</v>
      </c>
      <c r="P1092" s="10"/>
    </row>
    <row r="1093" spans="1:17" x14ac:dyDescent="0.25">
      <c r="A1093" s="7"/>
      <c r="B1093" s="42"/>
      <c r="C1093" s="7"/>
      <c r="D1093" s="7"/>
      <c r="E1093" s="7"/>
      <c r="F1093" s="23"/>
      <c r="G1093" s="23"/>
      <c r="H1093" s="23"/>
      <c r="I1093" s="23"/>
      <c r="J1093" s="23"/>
      <c r="K1093" s="23"/>
      <c r="L1093" s="23"/>
      <c r="M1093" s="23"/>
      <c r="N1093" s="23"/>
      <c r="O1093" s="10">
        <v>176262849.15000001</v>
      </c>
      <c r="P1093" s="10"/>
      <c r="Q1093" s="218">
        <v>44440</v>
      </c>
    </row>
    <row r="1094" spans="1:17" ht="15" customHeight="1" x14ac:dyDescent="0.25">
      <c r="A1094" s="277" t="s">
        <v>106</v>
      </c>
      <c r="B1094" s="277"/>
      <c r="C1094" s="277"/>
      <c r="D1094" s="277"/>
      <c r="E1094" s="277"/>
      <c r="F1094" s="224" t="s">
        <v>107</v>
      </c>
      <c r="G1094" s="230"/>
      <c r="H1094" s="237"/>
      <c r="I1094" s="240"/>
      <c r="J1094" s="244"/>
      <c r="K1094" s="247"/>
      <c r="L1094" s="267"/>
      <c r="M1094" s="251"/>
      <c r="N1094" s="49"/>
    </row>
    <row r="1095" spans="1:17" x14ac:dyDescent="0.25">
      <c r="A1095" s="49"/>
      <c r="B1095" s="12"/>
      <c r="C1095" s="12"/>
      <c r="D1095" s="11"/>
      <c r="E1095" s="11"/>
      <c r="F1095" s="12"/>
      <c r="G1095" s="12"/>
      <c r="H1095" s="12"/>
      <c r="I1095" s="12"/>
      <c r="J1095" s="12"/>
      <c r="K1095" s="12"/>
      <c r="L1095" s="12"/>
      <c r="M1095" s="12"/>
      <c r="N1095" s="12"/>
      <c r="O1095" s="10">
        <v>175800650.13999999</v>
      </c>
      <c r="P1095" s="10"/>
      <c r="Q1095" t="s">
        <v>159</v>
      </c>
    </row>
    <row r="1096" spans="1:17" x14ac:dyDescent="0.25">
      <c r="A1096" s="12"/>
      <c r="B1096" s="12"/>
      <c r="C1096" s="12"/>
      <c r="D1096" s="11"/>
      <c r="E1096" s="11"/>
      <c r="F1096" s="12"/>
      <c r="G1096" s="12"/>
      <c r="H1096" s="12"/>
      <c r="I1096" s="12"/>
      <c r="J1096" s="12"/>
      <c r="K1096" s="12"/>
      <c r="L1096" s="12"/>
      <c r="M1096" s="12"/>
      <c r="N1096" s="12"/>
    </row>
    <row r="1097" spans="1:17" ht="15" customHeight="1" x14ac:dyDescent="0.25">
      <c r="A1097" s="280" t="s">
        <v>158</v>
      </c>
      <c r="B1097" s="280"/>
      <c r="C1097" s="280"/>
      <c r="D1097" s="280"/>
      <c r="E1097" s="280"/>
      <c r="F1097" s="225" t="s">
        <v>160</v>
      </c>
      <c r="G1097" s="228"/>
      <c r="H1097" s="235"/>
      <c r="I1097" s="238"/>
      <c r="J1097" s="241"/>
      <c r="K1097" s="245"/>
      <c r="L1097" s="269"/>
      <c r="M1097" s="249"/>
      <c r="N1097" s="222"/>
      <c r="O1097" s="10">
        <f>+O1095-O1091</f>
        <v>183000.5</v>
      </c>
      <c r="P1097" s="10"/>
    </row>
    <row r="1098" spans="1:17" ht="15" customHeight="1" x14ac:dyDescent="0.25">
      <c r="A1098" s="279" t="s">
        <v>108</v>
      </c>
      <c r="B1098" s="279"/>
      <c r="C1098" s="279"/>
      <c r="D1098" s="279"/>
      <c r="E1098" s="279"/>
      <c r="F1098" s="227" t="s">
        <v>161</v>
      </c>
      <c r="G1098" s="227"/>
      <c r="H1098" s="227"/>
      <c r="I1098" s="227"/>
      <c r="J1098" s="227"/>
      <c r="K1098" s="227"/>
      <c r="L1098" s="227"/>
      <c r="M1098" s="227"/>
      <c r="N1098" s="223"/>
      <c r="O1098">
        <v>22814.1</v>
      </c>
    </row>
    <row r="1099" spans="1:17" x14ac:dyDescent="0.25">
      <c r="A1099" s="11"/>
      <c r="B1099" s="11"/>
      <c r="C1099" s="11"/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0">
        <f>+O1097+O1098</f>
        <v>205814.6</v>
      </c>
      <c r="P1099" s="10"/>
    </row>
    <row r="1100" spans="1:17" x14ac:dyDescent="0.25">
      <c r="O1100" s="10"/>
      <c r="P1100" s="10"/>
    </row>
    <row r="1102" spans="1:17" x14ac:dyDescent="0.25">
      <c r="O1102" s="10">
        <f>+N1089-O1093</f>
        <v>-176262849.15000001</v>
      </c>
      <c r="P1102" s="10"/>
    </row>
    <row r="1103" spans="1:17" x14ac:dyDescent="0.25">
      <c r="O1103" s="10"/>
      <c r="P1103" s="10"/>
    </row>
    <row r="1104" spans="1:17" x14ac:dyDescent="0.25">
      <c r="O1104" s="10"/>
      <c r="P1104" s="10"/>
    </row>
    <row r="1105" spans="1:16" x14ac:dyDescent="0.25">
      <c r="O1105" s="10"/>
      <c r="P1105" s="10"/>
    </row>
    <row r="1106" spans="1:16" x14ac:dyDescent="0.25">
      <c r="O1106" s="10"/>
      <c r="P1106" s="10"/>
    </row>
    <row r="1107" spans="1:16" x14ac:dyDescent="0.25">
      <c r="O1107" s="10"/>
      <c r="P1107" s="10"/>
    </row>
    <row r="1108" spans="1:16" x14ac:dyDescent="0.25">
      <c r="O1108" s="10"/>
      <c r="P1108" s="10"/>
    </row>
    <row r="1109" spans="1:16" x14ac:dyDescent="0.25">
      <c r="O1109" s="10"/>
      <c r="P1109" s="10"/>
    </row>
    <row r="1110" spans="1:16" x14ac:dyDescent="0.25">
      <c r="O1110" s="10"/>
      <c r="P1110" s="10"/>
    </row>
    <row r="1111" spans="1:16" x14ac:dyDescent="0.25">
      <c r="O1111" s="10"/>
      <c r="P1111" s="10"/>
    </row>
    <row r="1112" spans="1:16" x14ac:dyDescent="0.25">
      <c r="O1112" s="10"/>
      <c r="P1112" s="10"/>
    </row>
    <row r="1113" spans="1:16" x14ac:dyDescent="0.25">
      <c r="O1113" s="10"/>
      <c r="P1113" s="10"/>
    </row>
    <row r="1114" spans="1:16" x14ac:dyDescent="0.25">
      <c r="O1114" s="10"/>
      <c r="P1114" s="10"/>
    </row>
    <row r="1115" spans="1:16" x14ac:dyDescent="0.25">
      <c r="O1115" s="10"/>
      <c r="P1115" s="10"/>
    </row>
    <row r="1116" spans="1:16" x14ac:dyDescent="0.25">
      <c r="O1116" s="10"/>
      <c r="P1116" s="10"/>
    </row>
    <row r="1117" spans="1:16" x14ac:dyDescent="0.25">
      <c r="O1117" s="10"/>
      <c r="P1117" s="10"/>
    </row>
    <row r="1119" spans="1:16" x14ac:dyDescent="0.25">
      <c r="A1119" s="11"/>
      <c r="B1119" s="11"/>
      <c r="C1119" s="11"/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</row>
    <row r="1130" spans="1:14" x14ac:dyDescent="0.25">
      <c r="A1130" s="11"/>
      <c r="B1130" s="11"/>
      <c r="C1130" s="11"/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</row>
    <row r="1131" spans="1:14" x14ac:dyDescent="0.25">
      <c r="A1131" s="11"/>
      <c r="B1131" s="11"/>
      <c r="C1131" s="11"/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</row>
    <row r="1132" spans="1:14" x14ac:dyDescent="0.25">
      <c r="A1132" s="11"/>
      <c r="B1132" s="11"/>
      <c r="C1132" s="11"/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</row>
    <row r="1133" spans="1:14" x14ac:dyDescent="0.25">
      <c r="A1133" s="11"/>
      <c r="B1133" s="11"/>
      <c r="C1133" s="11"/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</row>
    <row r="1134" spans="1:14" ht="15" customHeight="1" x14ac:dyDescent="0.25">
      <c r="A1134" s="275" t="s">
        <v>0</v>
      </c>
      <c r="B1134" s="275"/>
      <c r="C1134" s="275"/>
      <c r="D1134" s="275"/>
      <c r="E1134" s="275"/>
      <c r="F1134" s="275"/>
      <c r="G1134" s="275"/>
      <c r="H1134" s="275"/>
      <c r="I1134" s="275"/>
      <c r="J1134" s="275"/>
      <c r="K1134" s="275"/>
      <c r="L1134" s="275"/>
      <c r="M1134" s="275"/>
      <c r="N1134" s="275"/>
    </row>
    <row r="1135" spans="1:14" ht="15" customHeight="1" x14ac:dyDescent="0.25">
      <c r="A1135" s="275" t="s">
        <v>156</v>
      </c>
      <c r="B1135" s="275"/>
      <c r="C1135" s="275"/>
      <c r="D1135" s="275"/>
      <c r="E1135" s="275"/>
      <c r="F1135" s="275"/>
      <c r="G1135" s="275"/>
      <c r="H1135" s="275"/>
      <c r="I1135" s="275"/>
      <c r="J1135" s="275"/>
      <c r="K1135" s="275"/>
      <c r="L1135" s="275"/>
      <c r="M1135" s="275"/>
      <c r="N1135" s="275"/>
    </row>
    <row r="1136" spans="1:14" x14ac:dyDescent="0.25">
      <c r="A1136" s="13" t="s">
        <v>2</v>
      </c>
      <c r="B1136" s="2"/>
      <c r="C1136" s="3"/>
      <c r="D1136" s="3"/>
      <c r="E1136" s="3"/>
      <c r="F1136" s="4"/>
      <c r="G1136" s="4"/>
      <c r="H1136" s="4"/>
      <c r="I1136" s="4"/>
      <c r="J1136" s="4"/>
      <c r="K1136" s="4"/>
      <c r="L1136" s="4"/>
      <c r="M1136" s="4"/>
      <c r="N1136" s="4"/>
    </row>
    <row r="1137" spans="1:16" x14ac:dyDescent="0.25">
      <c r="A1137" s="14" t="s">
        <v>3</v>
      </c>
      <c r="B1137" s="15" t="s">
        <v>4</v>
      </c>
      <c r="C1137" s="5"/>
      <c r="D1137" s="5"/>
      <c r="E1137" s="6"/>
      <c r="F1137" s="16" t="s">
        <v>5</v>
      </c>
      <c r="G1137" s="18"/>
      <c r="H1137" s="18"/>
      <c r="I1137" s="18"/>
      <c r="J1137" s="18"/>
      <c r="K1137" s="18"/>
      <c r="L1137" s="18"/>
      <c r="M1137" s="18"/>
      <c r="N1137" s="19" t="s">
        <v>7</v>
      </c>
    </row>
    <row r="1138" spans="1:16" x14ac:dyDescent="0.25">
      <c r="A1138" s="20" t="s">
        <v>8</v>
      </c>
      <c r="B1138" s="21" t="s">
        <v>9</v>
      </c>
      <c r="C1138" s="21"/>
      <c r="D1138" s="22"/>
      <c r="E1138" s="22"/>
      <c r="F1138" s="23">
        <f>+F1139+F1140+F1143</f>
        <v>13240183.34</v>
      </c>
      <c r="G1138" s="23"/>
      <c r="H1138" s="23"/>
      <c r="I1138" s="23"/>
      <c r="J1138" s="23"/>
      <c r="K1138" s="23"/>
      <c r="L1138" s="23"/>
      <c r="M1138" s="23"/>
      <c r="N1138" s="23">
        <f>+N1139+N1140+N1142+N1141+N1143</f>
        <v>13240183.34</v>
      </c>
      <c r="O1138" s="10" t="e">
        <f>+#REF!+#REF!+#REF!+#REF!+#REF!+#REF!+#REF!+#REF!+#REF!+#REF!+F1138</f>
        <v>#REF!</v>
      </c>
      <c r="P1138" s="10"/>
    </row>
    <row r="1139" spans="1:16" x14ac:dyDescent="0.25">
      <c r="A1139" s="24"/>
      <c r="B1139" s="25" t="s">
        <v>10</v>
      </c>
      <c r="C1139" s="26"/>
      <c r="D1139" s="26"/>
      <c r="E1139" s="22"/>
      <c r="F1139" s="27">
        <v>11393082.130000001</v>
      </c>
      <c r="G1139" s="27"/>
      <c r="H1139" s="27"/>
      <c r="I1139" s="27"/>
      <c r="J1139" s="27"/>
      <c r="K1139" s="27"/>
      <c r="L1139" s="27"/>
      <c r="M1139" s="27"/>
      <c r="N1139" s="27">
        <f>SUM(F1139:F1139)</f>
        <v>11393082.130000001</v>
      </c>
      <c r="O1139" s="10"/>
      <c r="P1139" s="10"/>
    </row>
    <row r="1140" spans="1:16" x14ac:dyDescent="0.25">
      <c r="A1140" s="24"/>
      <c r="B1140" s="25" t="s">
        <v>11</v>
      </c>
      <c r="C1140" s="26"/>
      <c r="D1140" s="26"/>
      <c r="E1140" s="22"/>
      <c r="F1140" s="27">
        <v>125000</v>
      </c>
      <c r="G1140" s="27"/>
      <c r="H1140" s="27"/>
      <c r="I1140" s="27"/>
      <c r="J1140" s="27"/>
      <c r="K1140" s="27"/>
      <c r="L1140" s="27"/>
      <c r="M1140" s="27"/>
      <c r="N1140" s="27">
        <f>SUM(F1140:F1140)</f>
        <v>125000</v>
      </c>
    </row>
    <row r="1141" spans="1:16" x14ac:dyDescent="0.25">
      <c r="A1141" s="24"/>
      <c r="B1141" s="28" t="s">
        <v>114</v>
      </c>
      <c r="C1141" s="29"/>
      <c r="D1141" s="29"/>
      <c r="E1141" s="22"/>
      <c r="F1141" s="27">
        <v>0</v>
      </c>
      <c r="G1141" s="27"/>
      <c r="H1141" s="27"/>
      <c r="I1141" s="27"/>
      <c r="J1141" s="27"/>
      <c r="K1141" s="27"/>
      <c r="L1141" s="27"/>
      <c r="M1141" s="27"/>
      <c r="N1141" s="27">
        <f>SUM(F1141:F1141)</f>
        <v>0</v>
      </c>
    </row>
    <row r="1142" spans="1:16" x14ac:dyDescent="0.25">
      <c r="A1142" s="24"/>
      <c r="B1142" s="28" t="s">
        <v>115</v>
      </c>
      <c r="C1142" s="29"/>
      <c r="D1142" s="29"/>
      <c r="E1142" s="22"/>
      <c r="F1142" s="27">
        <v>0</v>
      </c>
      <c r="G1142" s="27"/>
      <c r="H1142" s="27"/>
      <c r="I1142" s="27"/>
      <c r="J1142" s="27"/>
      <c r="K1142" s="27"/>
      <c r="L1142" s="27"/>
      <c r="M1142" s="27"/>
      <c r="N1142" s="27">
        <f>SUM(F1142:F1142)</f>
        <v>0</v>
      </c>
    </row>
    <row r="1143" spans="1:16" x14ac:dyDescent="0.25">
      <c r="A1143" s="24"/>
      <c r="B1143" s="220" t="s">
        <v>116</v>
      </c>
      <c r="C1143" s="220"/>
      <c r="D1143" s="220"/>
      <c r="E1143" s="22"/>
      <c r="F1143" s="27">
        <v>1722101.21</v>
      </c>
      <c r="G1143" s="27"/>
      <c r="H1143" s="27"/>
      <c r="I1143" s="27"/>
      <c r="J1143" s="27"/>
      <c r="K1143" s="27"/>
      <c r="L1143" s="27"/>
      <c r="M1143" s="27"/>
      <c r="N1143" s="27">
        <f>SUM(F1143:F1143)</f>
        <v>1722101.21</v>
      </c>
    </row>
    <row r="1144" spans="1:16" x14ac:dyDescent="0.25">
      <c r="A1144" s="20" t="s">
        <v>12</v>
      </c>
      <c r="B1144" s="31" t="s">
        <v>13</v>
      </c>
      <c r="C1144" s="26"/>
      <c r="D1144" s="22"/>
      <c r="E1144" s="22"/>
      <c r="F1144" s="23">
        <f>+F1145+F1146+F1150+F1149</f>
        <v>231162.87</v>
      </c>
      <c r="G1144" s="23"/>
      <c r="H1144" s="23"/>
      <c r="I1144" s="23"/>
      <c r="J1144" s="23"/>
      <c r="K1144" s="23"/>
      <c r="L1144" s="23"/>
      <c r="M1144" s="23"/>
      <c r="N1144" s="23">
        <f>SUM(N1145:N1155)</f>
        <v>231162.87</v>
      </c>
      <c r="O1144" s="10">
        <f>+N1145+N1146+N1147+N1148+N1149+N1150+N1151+N1152+N1153+N1154</f>
        <v>231162.87</v>
      </c>
      <c r="P1144" s="10"/>
    </row>
    <row r="1145" spans="1:16" x14ac:dyDescent="0.25">
      <c r="A1145" s="24"/>
      <c r="B1145" s="25" t="s">
        <v>14</v>
      </c>
      <c r="C1145" s="26"/>
      <c r="D1145" s="26"/>
      <c r="E1145" s="22"/>
      <c r="F1145" s="27">
        <v>54292.87</v>
      </c>
      <c r="G1145" s="27"/>
      <c r="H1145" s="27"/>
      <c r="I1145" s="27"/>
      <c r="J1145" s="27"/>
      <c r="K1145" s="27"/>
      <c r="L1145" s="27"/>
      <c r="M1145" s="27"/>
      <c r="N1145" s="27">
        <f t="shared" ref="N1145:N1155" si="37">SUM(F1145:F1145)</f>
        <v>54292.87</v>
      </c>
    </row>
    <row r="1146" spans="1:16" x14ac:dyDescent="0.25">
      <c r="A1146" s="32"/>
      <c r="B1146" s="7" t="s">
        <v>15</v>
      </c>
      <c r="C1146" s="220"/>
      <c r="D1146" s="220"/>
      <c r="E1146" s="22"/>
      <c r="F1146" s="27">
        <f t="shared" ref="F1146:F1148" si="38">SUM(E1146:E1146)</f>
        <v>0</v>
      </c>
      <c r="G1146" s="27"/>
      <c r="H1146" s="27"/>
      <c r="I1146" s="27"/>
      <c r="J1146" s="27"/>
      <c r="K1146" s="27"/>
      <c r="L1146" s="27"/>
      <c r="M1146" s="27"/>
      <c r="N1146" s="27">
        <f t="shared" si="37"/>
        <v>0</v>
      </c>
    </row>
    <row r="1147" spans="1:16" x14ac:dyDescent="0.25">
      <c r="A1147" s="24">
        <v>48850</v>
      </c>
      <c r="B1147" s="25" t="s">
        <v>16</v>
      </c>
      <c r="C1147" s="26"/>
      <c r="D1147" s="26"/>
      <c r="E1147" s="22"/>
      <c r="F1147" s="27">
        <f t="shared" si="38"/>
        <v>0</v>
      </c>
      <c r="G1147" s="27"/>
      <c r="H1147" s="27"/>
      <c r="I1147" s="27"/>
      <c r="J1147" s="27"/>
      <c r="K1147" s="27"/>
      <c r="L1147" s="27"/>
      <c r="M1147" s="27"/>
      <c r="N1147" s="27">
        <f t="shared" si="37"/>
        <v>0</v>
      </c>
    </row>
    <row r="1148" spans="1:16" x14ac:dyDescent="0.25">
      <c r="A1148" s="24"/>
      <c r="B1148" s="33" t="s">
        <v>17</v>
      </c>
      <c r="C1148" s="33"/>
      <c r="D1148" s="33"/>
      <c r="E1148" s="22"/>
      <c r="F1148" s="27">
        <f t="shared" si="38"/>
        <v>0</v>
      </c>
      <c r="G1148" s="27"/>
      <c r="H1148" s="27"/>
      <c r="I1148" s="27"/>
      <c r="J1148" s="27"/>
      <c r="K1148" s="27"/>
      <c r="L1148" s="27"/>
      <c r="M1148" s="27"/>
      <c r="N1148" s="27">
        <f t="shared" si="37"/>
        <v>0</v>
      </c>
    </row>
    <row r="1149" spans="1:16" x14ac:dyDescent="0.25">
      <c r="A1149" s="24"/>
      <c r="B1149" s="25" t="s">
        <v>18</v>
      </c>
      <c r="C1149" s="26"/>
      <c r="D1149" s="26"/>
      <c r="E1149" s="34"/>
      <c r="F1149" s="27">
        <v>75000</v>
      </c>
      <c r="G1149" s="27"/>
      <c r="H1149" s="27"/>
      <c r="I1149" s="27"/>
      <c r="J1149" s="27"/>
      <c r="K1149" s="27"/>
      <c r="L1149" s="27"/>
      <c r="M1149" s="27"/>
      <c r="N1149" s="27">
        <f t="shared" si="37"/>
        <v>75000</v>
      </c>
    </row>
    <row r="1150" spans="1:16" x14ac:dyDescent="0.25">
      <c r="A1150" s="24"/>
      <c r="B1150" s="25" t="s">
        <v>19</v>
      </c>
      <c r="C1150" s="26"/>
      <c r="D1150" s="26"/>
      <c r="E1150" s="22"/>
      <c r="F1150" s="27">
        <v>101870</v>
      </c>
      <c r="G1150" s="27"/>
      <c r="H1150" s="27"/>
      <c r="I1150" s="27"/>
      <c r="J1150" s="27"/>
      <c r="K1150" s="27"/>
      <c r="L1150" s="27"/>
      <c r="M1150" s="27"/>
      <c r="N1150" s="27">
        <f t="shared" si="37"/>
        <v>101870</v>
      </c>
    </row>
    <row r="1151" spans="1:16" x14ac:dyDescent="0.25">
      <c r="A1151" s="24"/>
      <c r="B1151" s="7" t="s">
        <v>20</v>
      </c>
      <c r="C1151" s="26"/>
      <c r="D1151" s="26"/>
      <c r="E1151" s="22"/>
      <c r="F1151" s="27">
        <v>0</v>
      </c>
      <c r="G1151" s="27"/>
      <c r="H1151" s="27"/>
      <c r="I1151" s="27"/>
      <c r="J1151" s="27"/>
      <c r="K1151" s="27"/>
      <c r="L1151" s="27"/>
      <c r="M1151" s="27"/>
      <c r="N1151" s="27">
        <f t="shared" si="37"/>
        <v>0</v>
      </c>
    </row>
    <row r="1152" spans="1:16" x14ac:dyDescent="0.25">
      <c r="A1152" s="24"/>
      <c r="B1152" s="220" t="s">
        <v>21</v>
      </c>
      <c r="C1152" s="220"/>
      <c r="D1152" s="220"/>
      <c r="E1152" s="220"/>
      <c r="F1152" s="27">
        <v>0</v>
      </c>
      <c r="G1152" s="27"/>
      <c r="H1152" s="27"/>
      <c r="I1152" s="27"/>
      <c r="J1152" s="27"/>
      <c r="K1152" s="27"/>
      <c r="L1152" s="27"/>
      <c r="M1152" s="27"/>
      <c r="N1152" s="27">
        <f t="shared" si="37"/>
        <v>0</v>
      </c>
    </row>
    <row r="1153" spans="1:16" x14ac:dyDescent="0.25">
      <c r="A1153" s="24"/>
      <c r="B1153" s="7" t="s">
        <v>22</v>
      </c>
      <c r="C1153" s="220"/>
      <c r="D1153" s="220"/>
      <c r="E1153" s="220"/>
      <c r="F1153" s="27">
        <v>0</v>
      </c>
      <c r="G1153" s="27"/>
      <c r="H1153" s="27"/>
      <c r="I1153" s="27"/>
      <c r="J1153" s="27"/>
      <c r="K1153" s="27"/>
      <c r="L1153" s="27"/>
      <c r="M1153" s="27"/>
      <c r="N1153" s="27">
        <f t="shared" si="37"/>
        <v>0</v>
      </c>
    </row>
    <row r="1154" spans="1:16" x14ac:dyDescent="0.25">
      <c r="A1154" s="24"/>
      <c r="B1154" s="7" t="s">
        <v>23</v>
      </c>
      <c r="C1154" s="220"/>
      <c r="D1154" s="220"/>
      <c r="E1154" s="22"/>
      <c r="F1154" s="27">
        <v>0</v>
      </c>
      <c r="G1154" s="27"/>
      <c r="H1154" s="27"/>
      <c r="I1154" s="27"/>
      <c r="J1154" s="27"/>
      <c r="K1154" s="27"/>
      <c r="L1154" s="27"/>
      <c r="M1154" s="27"/>
      <c r="N1154" s="27">
        <f t="shared" si="37"/>
        <v>0</v>
      </c>
    </row>
    <row r="1155" spans="1:16" x14ac:dyDescent="0.25">
      <c r="A1155" s="24"/>
      <c r="B1155" s="220" t="s">
        <v>117</v>
      </c>
      <c r="C1155" s="220"/>
      <c r="D1155" s="220"/>
      <c r="E1155" s="22"/>
      <c r="F1155" s="27">
        <v>0</v>
      </c>
      <c r="G1155" s="27"/>
      <c r="H1155" s="27"/>
      <c r="I1155" s="27"/>
      <c r="J1155" s="27"/>
      <c r="K1155" s="27"/>
      <c r="L1155" s="27"/>
      <c r="M1155" s="27"/>
      <c r="N1155" s="27">
        <f t="shared" si="37"/>
        <v>0</v>
      </c>
    </row>
    <row r="1156" spans="1:16" x14ac:dyDescent="0.25">
      <c r="A1156" s="20" t="s">
        <v>24</v>
      </c>
      <c r="B1156" s="31" t="s">
        <v>25</v>
      </c>
      <c r="C1156" s="26"/>
      <c r="D1156" s="22"/>
      <c r="E1156" s="22"/>
      <c r="F1156" s="23">
        <f>+F1163</f>
        <v>206526.99</v>
      </c>
      <c r="G1156" s="23"/>
      <c r="H1156" s="23"/>
      <c r="I1156" s="23"/>
      <c r="J1156" s="23"/>
      <c r="K1156" s="23"/>
      <c r="L1156" s="23"/>
      <c r="M1156" s="23"/>
      <c r="N1156" s="23">
        <f>SUM(N1157:N1167)</f>
        <v>206526.99</v>
      </c>
      <c r="O1156" s="10" t="e">
        <f>+#REF!+#REF!+#REF!+#REF!+#REF!+#REF!+#REF!+#REF!+#REF!+#REF!+F1156</f>
        <v>#REF!</v>
      </c>
      <c r="P1156" s="10"/>
    </row>
    <row r="1157" spans="1:16" x14ac:dyDescent="0.25">
      <c r="A1157" s="24"/>
      <c r="B1157" s="220" t="s">
        <v>118</v>
      </c>
      <c r="C1157" s="220"/>
      <c r="D1157" s="220"/>
      <c r="E1157" s="22"/>
      <c r="F1157" s="27">
        <v>0</v>
      </c>
      <c r="G1157" s="27"/>
      <c r="H1157" s="27"/>
      <c r="I1157" s="27"/>
      <c r="J1157" s="27"/>
      <c r="K1157" s="27"/>
      <c r="L1157" s="27"/>
      <c r="M1157" s="27"/>
      <c r="N1157" s="27">
        <f t="shared" ref="N1157:N1167" si="39">SUM(F1157:F1157)</f>
        <v>0</v>
      </c>
    </row>
    <row r="1158" spans="1:16" x14ac:dyDescent="0.25">
      <c r="A1158" s="24"/>
      <c r="B1158" s="25" t="s">
        <v>26</v>
      </c>
      <c r="C1158" s="26"/>
      <c r="D1158" s="26"/>
      <c r="E1158" s="22"/>
      <c r="F1158" s="27">
        <v>0</v>
      </c>
      <c r="G1158" s="27"/>
      <c r="H1158" s="27"/>
      <c r="I1158" s="27"/>
      <c r="J1158" s="27"/>
      <c r="K1158" s="27"/>
      <c r="L1158" s="27"/>
      <c r="M1158" s="27"/>
      <c r="N1158" s="27">
        <f t="shared" si="39"/>
        <v>0</v>
      </c>
    </row>
    <row r="1159" spans="1:16" x14ac:dyDescent="0.25">
      <c r="A1159" s="24"/>
      <c r="B1159" s="220" t="s">
        <v>119</v>
      </c>
      <c r="C1159" s="220"/>
      <c r="D1159" s="220"/>
      <c r="E1159" s="22"/>
      <c r="F1159" s="27">
        <v>0</v>
      </c>
      <c r="G1159" s="27"/>
      <c r="H1159" s="27"/>
      <c r="I1159" s="27"/>
      <c r="J1159" s="27"/>
      <c r="K1159" s="27"/>
      <c r="L1159" s="27"/>
      <c r="M1159" s="27"/>
      <c r="N1159" s="27">
        <f t="shared" si="39"/>
        <v>0</v>
      </c>
    </row>
    <row r="1160" spans="1:16" x14ac:dyDescent="0.25">
      <c r="A1160" s="24"/>
      <c r="B1160" s="33" t="s">
        <v>27</v>
      </c>
      <c r="C1160" s="33"/>
      <c r="D1160" s="33"/>
      <c r="E1160" s="22"/>
      <c r="F1160" s="27">
        <v>0</v>
      </c>
      <c r="G1160" s="27"/>
      <c r="H1160" s="27"/>
      <c r="I1160" s="27"/>
      <c r="J1160" s="27"/>
      <c r="K1160" s="27"/>
      <c r="L1160" s="27"/>
      <c r="M1160" s="27"/>
      <c r="N1160" s="27">
        <f t="shared" si="39"/>
        <v>0</v>
      </c>
    </row>
    <row r="1161" spans="1:16" x14ac:dyDescent="0.25">
      <c r="A1161" s="24"/>
      <c r="B1161" s="220" t="s">
        <v>120</v>
      </c>
      <c r="C1161" s="220"/>
      <c r="D1161" s="220"/>
      <c r="E1161" s="22"/>
      <c r="F1161" s="27">
        <v>0</v>
      </c>
      <c r="G1161" s="27"/>
      <c r="H1161" s="27"/>
      <c r="I1161" s="27"/>
      <c r="J1161" s="27"/>
      <c r="K1161" s="27"/>
      <c r="L1161" s="27"/>
      <c r="M1161" s="27"/>
      <c r="N1161" s="27">
        <f t="shared" si="39"/>
        <v>0</v>
      </c>
    </row>
    <row r="1162" spans="1:16" x14ac:dyDescent="0.25">
      <c r="A1162" s="24"/>
      <c r="B1162" s="220" t="s">
        <v>121</v>
      </c>
      <c r="C1162" s="220"/>
      <c r="D1162" s="220"/>
      <c r="E1162" s="22"/>
      <c r="F1162" s="27">
        <v>0</v>
      </c>
      <c r="G1162" s="27"/>
      <c r="H1162" s="27"/>
      <c r="I1162" s="27"/>
      <c r="J1162" s="27"/>
      <c r="K1162" s="27"/>
      <c r="L1162" s="27"/>
      <c r="M1162" s="27"/>
      <c r="N1162" s="27">
        <f t="shared" si="39"/>
        <v>0</v>
      </c>
    </row>
    <row r="1163" spans="1:16" x14ac:dyDescent="0.25">
      <c r="A1163" s="24"/>
      <c r="B1163" s="7" t="s">
        <v>28</v>
      </c>
      <c r="C1163" s="220"/>
      <c r="D1163" s="220"/>
      <c r="E1163" s="22"/>
      <c r="F1163" s="27">
        <v>206526.99</v>
      </c>
      <c r="G1163" s="27"/>
      <c r="H1163" s="27"/>
      <c r="I1163" s="27"/>
      <c r="J1163" s="27"/>
      <c r="K1163" s="27"/>
      <c r="L1163" s="27"/>
      <c r="M1163" s="27"/>
      <c r="N1163" s="27">
        <f t="shared" si="39"/>
        <v>206526.99</v>
      </c>
    </row>
    <row r="1164" spans="1:16" x14ac:dyDescent="0.25">
      <c r="A1164" s="24"/>
      <c r="B1164" s="7" t="s">
        <v>29</v>
      </c>
      <c r="C1164" s="220"/>
      <c r="D1164" s="220"/>
      <c r="E1164" s="22"/>
      <c r="F1164" s="27">
        <v>0</v>
      </c>
      <c r="G1164" s="27"/>
      <c r="H1164" s="27"/>
      <c r="I1164" s="27"/>
      <c r="J1164" s="27"/>
      <c r="K1164" s="27"/>
      <c r="L1164" s="27"/>
      <c r="M1164" s="27"/>
      <c r="N1164" s="27">
        <f t="shared" si="39"/>
        <v>0</v>
      </c>
    </row>
    <row r="1165" spans="1:16" x14ac:dyDescent="0.25">
      <c r="A1165" s="24"/>
      <c r="B1165" s="35" t="s">
        <v>30</v>
      </c>
      <c r="C1165" s="220"/>
      <c r="D1165" s="220"/>
      <c r="E1165" s="36"/>
      <c r="F1165" s="27">
        <v>0</v>
      </c>
      <c r="G1165" s="27"/>
      <c r="H1165" s="27"/>
      <c r="I1165" s="27"/>
      <c r="J1165" s="27"/>
      <c r="K1165" s="27"/>
      <c r="L1165" s="27"/>
      <c r="M1165" s="27"/>
      <c r="N1165" s="27">
        <f t="shared" si="39"/>
        <v>0</v>
      </c>
    </row>
    <row r="1166" spans="1:16" x14ac:dyDescent="0.25">
      <c r="A1166" s="24"/>
      <c r="B1166" s="35" t="s">
        <v>31</v>
      </c>
      <c r="C1166" s="220"/>
      <c r="D1166" s="220"/>
      <c r="E1166" s="36"/>
      <c r="F1166" s="27">
        <v>0</v>
      </c>
      <c r="G1166" s="27"/>
      <c r="H1166" s="27"/>
      <c r="I1166" s="27"/>
      <c r="J1166" s="27"/>
      <c r="K1166" s="27"/>
      <c r="L1166" s="27"/>
      <c r="M1166" s="27"/>
      <c r="N1166" s="27">
        <f t="shared" si="39"/>
        <v>0</v>
      </c>
    </row>
    <row r="1167" spans="1:16" x14ac:dyDescent="0.25">
      <c r="A1167" s="24"/>
      <c r="B1167" s="33" t="s">
        <v>32</v>
      </c>
      <c r="C1167" s="33"/>
      <c r="D1167" s="33"/>
      <c r="E1167" s="22"/>
      <c r="F1167" s="27">
        <v>0</v>
      </c>
      <c r="G1167" s="27"/>
      <c r="H1167" s="27"/>
      <c r="I1167" s="27"/>
      <c r="J1167" s="27"/>
      <c r="K1167" s="27"/>
      <c r="L1167" s="27"/>
      <c r="M1167" s="27"/>
      <c r="N1167" s="27">
        <f t="shared" si="39"/>
        <v>0</v>
      </c>
    </row>
    <row r="1168" spans="1:16" x14ac:dyDescent="0.25">
      <c r="A1168" s="20" t="s">
        <v>33</v>
      </c>
      <c r="B1168" s="31" t="s">
        <v>34</v>
      </c>
      <c r="C1168" s="26"/>
      <c r="D1168" s="22"/>
      <c r="E1168" s="22"/>
      <c r="F1168" s="23">
        <v>0</v>
      </c>
      <c r="G1168" s="23"/>
      <c r="H1168" s="23"/>
      <c r="I1168" s="23"/>
      <c r="J1168" s="23"/>
      <c r="K1168" s="23"/>
      <c r="L1168" s="23"/>
      <c r="M1168" s="23"/>
      <c r="N1168" s="23">
        <v>0</v>
      </c>
    </row>
    <row r="1169" spans="1:14" x14ac:dyDescent="0.25">
      <c r="A1169" s="24"/>
      <c r="B1169" s="274" t="s">
        <v>35</v>
      </c>
      <c r="C1169" s="274"/>
      <c r="D1169" s="274"/>
      <c r="E1169" s="274"/>
      <c r="F1169" s="27">
        <v>0</v>
      </c>
      <c r="G1169" s="27"/>
      <c r="H1169" s="27"/>
      <c r="I1169" s="27"/>
      <c r="J1169" s="27"/>
      <c r="K1169" s="27"/>
      <c r="L1169" s="27"/>
      <c r="M1169" s="27"/>
      <c r="N1169" s="27">
        <f t="shared" ref="N1169:N1180" si="40">SUM(F1169:F1169)</f>
        <v>0</v>
      </c>
    </row>
    <row r="1170" spans="1:14" x14ac:dyDescent="0.25">
      <c r="A1170" s="24"/>
      <c r="B1170" s="7" t="s">
        <v>36</v>
      </c>
      <c r="C1170" s="220"/>
      <c r="D1170" s="220"/>
      <c r="E1170" s="220"/>
      <c r="F1170" s="27">
        <v>0</v>
      </c>
      <c r="G1170" s="27"/>
      <c r="H1170" s="27"/>
      <c r="I1170" s="27"/>
      <c r="J1170" s="27"/>
      <c r="K1170" s="27"/>
      <c r="L1170" s="27"/>
      <c r="M1170" s="27"/>
      <c r="N1170" s="27">
        <f t="shared" si="40"/>
        <v>0</v>
      </c>
    </row>
    <row r="1171" spans="1:14" x14ac:dyDescent="0.25">
      <c r="A1171" s="24"/>
      <c r="B1171" s="7" t="s">
        <v>37</v>
      </c>
      <c r="C1171" s="220"/>
      <c r="D1171" s="220"/>
      <c r="E1171" s="22"/>
      <c r="F1171" s="27">
        <v>0</v>
      </c>
      <c r="G1171" s="27"/>
      <c r="H1171" s="27"/>
      <c r="I1171" s="27"/>
      <c r="J1171" s="27"/>
      <c r="K1171" s="27"/>
      <c r="L1171" s="27"/>
      <c r="M1171" s="27"/>
      <c r="N1171" s="27">
        <f t="shared" si="40"/>
        <v>0</v>
      </c>
    </row>
    <row r="1172" spans="1:14" x14ac:dyDescent="0.25">
      <c r="A1172" s="24"/>
      <c r="B1172" s="7" t="s">
        <v>38</v>
      </c>
      <c r="C1172" s="220"/>
      <c r="D1172" s="220"/>
      <c r="E1172" s="22"/>
      <c r="F1172" s="27">
        <v>0</v>
      </c>
      <c r="G1172" s="27"/>
      <c r="H1172" s="27"/>
      <c r="I1172" s="27"/>
      <c r="J1172" s="27"/>
      <c r="K1172" s="27"/>
      <c r="L1172" s="27"/>
      <c r="M1172" s="27"/>
      <c r="N1172" s="27">
        <f t="shared" si="40"/>
        <v>0</v>
      </c>
    </row>
    <row r="1173" spans="1:14" x14ac:dyDescent="0.25">
      <c r="A1173" s="24"/>
      <c r="B1173" s="7" t="s">
        <v>39</v>
      </c>
      <c r="C1173" s="220"/>
      <c r="D1173" s="220"/>
      <c r="E1173" s="22"/>
      <c r="F1173" s="27">
        <v>0</v>
      </c>
      <c r="G1173" s="27"/>
      <c r="H1173" s="27"/>
      <c r="I1173" s="27"/>
      <c r="J1173" s="27"/>
      <c r="K1173" s="27"/>
      <c r="L1173" s="27"/>
      <c r="M1173" s="27"/>
      <c r="N1173" s="27">
        <f t="shared" si="40"/>
        <v>0</v>
      </c>
    </row>
    <row r="1174" spans="1:14" x14ac:dyDescent="0.25">
      <c r="A1174" s="24"/>
      <c r="B1174" s="7" t="s">
        <v>40</v>
      </c>
      <c r="C1174" s="220"/>
      <c r="D1174" s="220"/>
      <c r="E1174" s="22"/>
      <c r="F1174" s="27">
        <v>0</v>
      </c>
      <c r="G1174" s="27"/>
      <c r="H1174" s="27"/>
      <c r="I1174" s="27"/>
      <c r="J1174" s="27"/>
      <c r="K1174" s="27"/>
      <c r="L1174" s="27"/>
      <c r="M1174" s="27"/>
      <c r="N1174" s="27">
        <f t="shared" si="40"/>
        <v>0</v>
      </c>
    </row>
    <row r="1175" spans="1:14" x14ac:dyDescent="0.25">
      <c r="A1175" s="24"/>
      <c r="B1175" s="7" t="s">
        <v>41</v>
      </c>
      <c r="C1175" s="220"/>
      <c r="D1175" s="220"/>
      <c r="E1175" s="22"/>
      <c r="F1175" s="27">
        <v>0</v>
      </c>
      <c r="G1175" s="27"/>
      <c r="H1175" s="27"/>
      <c r="I1175" s="27"/>
      <c r="J1175" s="27"/>
      <c r="K1175" s="27"/>
      <c r="L1175" s="27"/>
      <c r="M1175" s="27"/>
      <c r="N1175" s="27">
        <f t="shared" si="40"/>
        <v>0</v>
      </c>
    </row>
    <row r="1176" spans="1:14" x14ac:dyDescent="0.25">
      <c r="A1176" s="24"/>
      <c r="B1176" s="7" t="s">
        <v>42</v>
      </c>
      <c r="C1176" s="220"/>
      <c r="D1176" s="220"/>
      <c r="E1176" s="22"/>
      <c r="F1176" s="27">
        <v>0</v>
      </c>
      <c r="G1176" s="27"/>
      <c r="H1176" s="27"/>
      <c r="I1176" s="27"/>
      <c r="J1176" s="27"/>
      <c r="K1176" s="27"/>
      <c r="L1176" s="27"/>
      <c r="M1176" s="27"/>
      <c r="N1176" s="27">
        <f t="shared" si="40"/>
        <v>0</v>
      </c>
    </row>
    <row r="1177" spans="1:14" x14ac:dyDescent="0.25">
      <c r="A1177" s="24"/>
      <c r="B1177" s="7" t="s">
        <v>41</v>
      </c>
      <c r="C1177" s="220"/>
      <c r="D1177" s="220"/>
      <c r="E1177" s="22"/>
      <c r="F1177" s="27">
        <v>0</v>
      </c>
      <c r="G1177" s="27"/>
      <c r="H1177" s="27"/>
      <c r="I1177" s="27"/>
      <c r="J1177" s="27"/>
      <c r="K1177" s="27"/>
      <c r="L1177" s="27"/>
      <c r="M1177" s="27"/>
      <c r="N1177" s="27">
        <f t="shared" si="40"/>
        <v>0</v>
      </c>
    </row>
    <row r="1178" spans="1:14" x14ac:dyDescent="0.25">
      <c r="A1178" s="37"/>
      <c r="B1178" s="38" t="s">
        <v>43</v>
      </c>
      <c r="C1178" s="22"/>
      <c r="D1178" s="22"/>
      <c r="E1178" s="22"/>
      <c r="F1178" s="27">
        <v>0</v>
      </c>
      <c r="G1178" s="27"/>
      <c r="H1178" s="27"/>
      <c r="I1178" s="27"/>
      <c r="J1178" s="27"/>
      <c r="K1178" s="27"/>
      <c r="L1178" s="27"/>
      <c r="M1178" s="27"/>
      <c r="N1178" s="27">
        <f t="shared" si="40"/>
        <v>0</v>
      </c>
    </row>
    <row r="1179" spans="1:14" x14ac:dyDescent="0.25">
      <c r="A1179" s="37"/>
      <c r="B1179" s="38" t="s">
        <v>44</v>
      </c>
      <c r="C1179" s="22"/>
      <c r="D1179" s="22"/>
      <c r="E1179" s="22"/>
      <c r="F1179" s="27">
        <v>0</v>
      </c>
      <c r="G1179" s="27"/>
      <c r="H1179" s="27"/>
      <c r="I1179" s="27"/>
      <c r="J1179" s="27"/>
      <c r="K1179" s="27"/>
      <c r="L1179" s="27"/>
      <c r="M1179" s="27"/>
      <c r="N1179" s="27">
        <f t="shared" si="40"/>
        <v>0</v>
      </c>
    </row>
    <row r="1180" spans="1:14" x14ac:dyDescent="0.25">
      <c r="A1180" s="37"/>
      <c r="B1180" s="38" t="s">
        <v>45</v>
      </c>
      <c r="C1180" s="22"/>
      <c r="D1180" s="22"/>
      <c r="E1180" s="22"/>
      <c r="F1180" s="27">
        <v>0</v>
      </c>
      <c r="G1180" s="27"/>
      <c r="H1180" s="27"/>
      <c r="I1180" s="27"/>
      <c r="J1180" s="27"/>
      <c r="K1180" s="27"/>
      <c r="L1180" s="27"/>
      <c r="M1180" s="27"/>
      <c r="N1180" s="27">
        <f t="shared" si="40"/>
        <v>0</v>
      </c>
    </row>
    <row r="1181" spans="1:14" x14ac:dyDescent="0.25">
      <c r="A1181" s="39" t="s">
        <v>46</v>
      </c>
      <c r="B1181" s="40" t="s">
        <v>47</v>
      </c>
      <c r="C1181" s="38"/>
      <c r="D1181" s="38"/>
      <c r="E1181" s="38"/>
      <c r="F1181" s="23">
        <v>0</v>
      </c>
      <c r="G1181" s="23"/>
      <c r="H1181" s="23"/>
      <c r="I1181" s="23"/>
      <c r="J1181" s="23"/>
      <c r="K1181" s="23"/>
      <c r="L1181" s="23"/>
      <c r="M1181" s="23"/>
      <c r="N1181" s="23">
        <v>0</v>
      </c>
    </row>
    <row r="1182" spans="1:14" x14ac:dyDescent="0.25">
      <c r="A1182" s="8"/>
      <c r="B1182" s="38" t="s">
        <v>48</v>
      </c>
      <c r="C1182" s="38"/>
      <c r="D1182" s="38"/>
      <c r="E1182" s="38"/>
      <c r="F1182" s="27">
        <v>0</v>
      </c>
      <c r="G1182" s="27"/>
      <c r="H1182" s="27"/>
      <c r="I1182" s="27"/>
      <c r="J1182" s="27"/>
      <c r="K1182" s="27"/>
      <c r="L1182" s="27"/>
      <c r="M1182" s="27"/>
      <c r="N1182" s="27">
        <v>0</v>
      </c>
    </row>
    <row r="1183" spans="1:14" x14ac:dyDescent="0.25">
      <c r="A1183" s="8"/>
      <c r="B1183" s="38" t="s">
        <v>49</v>
      </c>
      <c r="C1183" s="38"/>
      <c r="D1183" s="38"/>
      <c r="E1183" s="38"/>
      <c r="F1183" s="27">
        <v>0</v>
      </c>
      <c r="G1183" s="27"/>
      <c r="H1183" s="27"/>
      <c r="I1183" s="27"/>
      <c r="J1183" s="27"/>
      <c r="K1183" s="27"/>
      <c r="L1183" s="27"/>
      <c r="M1183" s="27"/>
      <c r="N1183" s="27">
        <v>0</v>
      </c>
    </row>
    <row r="1184" spans="1:14" x14ac:dyDescent="0.25">
      <c r="A1184" s="8"/>
      <c r="B1184" s="38" t="s">
        <v>37</v>
      </c>
      <c r="C1184" s="38"/>
      <c r="D1184" s="38"/>
      <c r="E1184" s="38"/>
      <c r="F1184" s="27">
        <v>0</v>
      </c>
      <c r="G1184" s="27"/>
      <c r="H1184" s="27"/>
      <c r="I1184" s="27"/>
      <c r="J1184" s="27"/>
      <c r="K1184" s="27"/>
      <c r="L1184" s="27"/>
      <c r="M1184" s="27"/>
      <c r="N1184" s="27">
        <v>0</v>
      </c>
    </row>
    <row r="1185" spans="1:16" x14ac:dyDescent="0.25">
      <c r="A1185" s="8"/>
      <c r="B1185" s="38" t="s">
        <v>50</v>
      </c>
      <c r="C1185" s="38"/>
      <c r="D1185" s="38"/>
      <c r="E1185" s="38"/>
      <c r="F1185" s="27">
        <v>0</v>
      </c>
      <c r="G1185" s="27"/>
      <c r="H1185" s="27"/>
      <c r="I1185" s="27"/>
      <c r="J1185" s="27"/>
      <c r="K1185" s="27"/>
      <c r="L1185" s="27"/>
      <c r="M1185" s="27"/>
      <c r="N1185" s="27">
        <v>0</v>
      </c>
    </row>
    <row r="1186" spans="1:16" x14ac:dyDescent="0.25">
      <c r="A1186" s="8"/>
      <c r="B1186" s="38" t="s">
        <v>39</v>
      </c>
      <c r="C1186" s="38"/>
      <c r="D1186" s="38"/>
      <c r="E1186" s="38"/>
      <c r="F1186" s="27">
        <v>0</v>
      </c>
      <c r="G1186" s="27"/>
      <c r="H1186" s="27"/>
      <c r="I1186" s="27"/>
      <c r="J1186" s="27"/>
      <c r="K1186" s="27"/>
      <c r="L1186" s="27"/>
      <c r="M1186" s="27"/>
      <c r="N1186" s="27">
        <v>0</v>
      </c>
    </row>
    <row r="1187" spans="1:16" x14ac:dyDescent="0.25">
      <c r="A1187" s="39"/>
      <c r="B1187" s="38" t="s">
        <v>51</v>
      </c>
      <c r="C1187" s="38"/>
      <c r="D1187" s="38"/>
      <c r="E1187" s="38"/>
      <c r="F1187" s="27">
        <v>0</v>
      </c>
      <c r="G1187" s="27"/>
      <c r="H1187" s="27"/>
      <c r="I1187" s="27"/>
      <c r="J1187" s="27"/>
      <c r="K1187" s="27"/>
      <c r="L1187" s="27"/>
      <c r="M1187" s="27"/>
      <c r="N1187" s="27">
        <v>0</v>
      </c>
    </row>
    <row r="1188" spans="1:16" x14ac:dyDescent="0.25">
      <c r="A1188" s="8"/>
      <c r="B1188" s="7" t="s">
        <v>41</v>
      </c>
      <c r="C1188" s="7"/>
      <c r="D1188" s="7"/>
      <c r="E1188" s="7"/>
      <c r="F1188" s="27">
        <v>0</v>
      </c>
      <c r="G1188" s="27"/>
      <c r="H1188" s="27"/>
      <c r="I1188" s="27"/>
      <c r="J1188" s="27"/>
      <c r="K1188" s="27"/>
      <c r="L1188" s="27"/>
      <c r="M1188" s="27"/>
      <c r="N1188" s="27">
        <v>0</v>
      </c>
    </row>
    <row r="1189" spans="1:16" x14ac:dyDescent="0.25">
      <c r="A1189" s="24"/>
      <c r="B1189" s="7" t="s">
        <v>52</v>
      </c>
      <c r="C1189" s="7"/>
      <c r="D1189" s="7"/>
      <c r="E1189" s="7"/>
      <c r="F1189" s="27">
        <v>0</v>
      </c>
      <c r="G1189" s="27"/>
      <c r="H1189" s="27"/>
      <c r="I1189" s="27"/>
      <c r="J1189" s="27"/>
      <c r="K1189" s="27"/>
      <c r="L1189" s="27"/>
      <c r="M1189" s="27"/>
      <c r="N1189" s="27">
        <v>0</v>
      </c>
    </row>
    <row r="1190" spans="1:16" x14ac:dyDescent="0.25">
      <c r="A1190" s="24"/>
      <c r="B1190" s="7" t="s">
        <v>41</v>
      </c>
      <c r="C1190" s="7"/>
      <c r="D1190" s="7"/>
      <c r="E1190" s="7"/>
      <c r="F1190" s="27">
        <v>0</v>
      </c>
      <c r="G1190" s="27"/>
      <c r="H1190" s="27"/>
      <c r="I1190" s="27"/>
      <c r="J1190" s="27"/>
      <c r="K1190" s="27"/>
      <c r="L1190" s="27"/>
      <c r="M1190" s="27"/>
      <c r="N1190" s="27">
        <v>0</v>
      </c>
    </row>
    <row r="1191" spans="1:16" x14ac:dyDescent="0.25">
      <c r="A1191" s="24"/>
      <c r="B1191" s="7" t="s">
        <v>53</v>
      </c>
      <c r="C1191" s="7"/>
      <c r="D1191" s="7"/>
      <c r="E1191" s="7"/>
      <c r="F1191" s="27">
        <v>0</v>
      </c>
      <c r="G1191" s="27"/>
      <c r="H1191" s="27"/>
      <c r="I1191" s="27"/>
      <c r="J1191" s="27"/>
      <c r="K1191" s="27"/>
      <c r="L1191" s="27"/>
      <c r="M1191" s="27"/>
      <c r="N1191" s="27">
        <v>0</v>
      </c>
    </row>
    <row r="1192" spans="1:16" x14ac:dyDescent="0.25">
      <c r="A1192" s="24"/>
      <c r="B1192" s="7" t="s">
        <v>54</v>
      </c>
      <c r="C1192" s="7"/>
      <c r="D1192" s="7"/>
      <c r="E1192" s="7"/>
      <c r="F1192" s="27">
        <v>0</v>
      </c>
      <c r="G1192" s="27"/>
      <c r="H1192" s="27"/>
      <c r="I1192" s="27"/>
      <c r="J1192" s="27"/>
      <c r="K1192" s="27"/>
      <c r="L1192" s="27"/>
      <c r="M1192" s="27"/>
      <c r="N1192" s="27">
        <v>0</v>
      </c>
    </row>
    <row r="1193" spans="1:16" x14ac:dyDescent="0.25">
      <c r="A1193" s="24"/>
      <c r="B1193" s="7" t="s">
        <v>45</v>
      </c>
      <c r="C1193" s="7"/>
      <c r="D1193" s="7"/>
      <c r="E1193" s="7"/>
      <c r="F1193" s="27">
        <v>0</v>
      </c>
      <c r="G1193" s="27"/>
      <c r="H1193" s="27"/>
      <c r="I1193" s="27"/>
      <c r="J1193" s="27"/>
      <c r="K1193" s="27"/>
      <c r="L1193" s="27"/>
      <c r="M1193" s="27"/>
      <c r="N1193" s="27">
        <v>0</v>
      </c>
    </row>
    <row r="1194" spans="1:16" x14ac:dyDescent="0.25">
      <c r="A1194" s="41" t="s">
        <v>55</v>
      </c>
      <c r="B1194" s="42" t="s">
        <v>56</v>
      </c>
      <c r="C1194" s="7"/>
      <c r="D1194" s="7"/>
      <c r="E1194" s="7"/>
      <c r="F1194" s="23">
        <v>0</v>
      </c>
      <c r="G1194" s="23"/>
      <c r="H1194" s="23"/>
      <c r="I1194" s="23"/>
      <c r="J1194" s="23"/>
      <c r="K1194" s="23"/>
      <c r="L1194" s="23"/>
      <c r="M1194" s="23"/>
      <c r="N1194" s="23">
        <f>SUM(N1195:N1205)</f>
        <v>0</v>
      </c>
      <c r="O1194" s="10" t="e">
        <f>+#REF!+#REF!+#REF!+#REF!+#REF!+#REF!</f>
        <v>#REF!</v>
      </c>
      <c r="P1194" s="10"/>
    </row>
    <row r="1195" spans="1:16" x14ac:dyDescent="0.25">
      <c r="A1195" s="24"/>
      <c r="B1195" s="7" t="s">
        <v>57</v>
      </c>
      <c r="C1195" s="7"/>
      <c r="D1195" s="7"/>
      <c r="E1195" s="7"/>
      <c r="F1195" s="27">
        <v>0</v>
      </c>
      <c r="G1195" s="27"/>
      <c r="H1195" s="27"/>
      <c r="I1195" s="27"/>
      <c r="J1195" s="27"/>
      <c r="K1195" s="27"/>
      <c r="L1195" s="27"/>
      <c r="M1195" s="27"/>
      <c r="N1195" s="27">
        <f t="shared" ref="N1195:N1204" si="41">SUM(F1195:F1195)</f>
        <v>0</v>
      </c>
    </row>
    <row r="1196" spans="1:16" x14ac:dyDescent="0.25">
      <c r="A1196" s="24"/>
      <c r="B1196" s="7" t="s">
        <v>58</v>
      </c>
      <c r="C1196" s="7"/>
      <c r="D1196" s="7"/>
      <c r="E1196" s="7"/>
      <c r="F1196" s="27">
        <v>0</v>
      </c>
      <c r="G1196" s="27"/>
      <c r="H1196" s="27"/>
      <c r="I1196" s="27"/>
      <c r="J1196" s="27"/>
      <c r="K1196" s="27"/>
      <c r="L1196" s="27"/>
      <c r="M1196" s="27"/>
      <c r="N1196" s="27">
        <f t="shared" si="41"/>
        <v>0</v>
      </c>
    </row>
    <row r="1197" spans="1:16" x14ac:dyDescent="0.25">
      <c r="A1197" s="24"/>
      <c r="B1197" s="7" t="s">
        <v>59</v>
      </c>
      <c r="C1197" s="7"/>
      <c r="D1197" s="7"/>
      <c r="E1197" s="7"/>
      <c r="F1197" s="27">
        <v>0</v>
      </c>
      <c r="G1197" s="27"/>
      <c r="H1197" s="27"/>
      <c r="I1197" s="27"/>
      <c r="J1197" s="27"/>
      <c r="K1197" s="27"/>
      <c r="L1197" s="27"/>
      <c r="M1197" s="27"/>
      <c r="N1197" s="27">
        <f t="shared" si="41"/>
        <v>0</v>
      </c>
    </row>
    <row r="1198" spans="1:16" x14ac:dyDescent="0.25">
      <c r="A1198" s="24"/>
      <c r="B1198" s="7" t="s">
        <v>60</v>
      </c>
      <c r="C1198" s="7"/>
      <c r="D1198" s="7"/>
      <c r="E1198" s="7"/>
      <c r="F1198" s="27">
        <v>0</v>
      </c>
      <c r="G1198" s="27"/>
      <c r="H1198" s="27"/>
      <c r="I1198" s="27"/>
      <c r="J1198" s="27"/>
      <c r="K1198" s="27"/>
      <c r="L1198" s="27"/>
      <c r="M1198" s="27"/>
      <c r="N1198" s="27">
        <f t="shared" si="41"/>
        <v>0</v>
      </c>
    </row>
    <row r="1199" spans="1:16" x14ac:dyDescent="0.25">
      <c r="A1199" s="24"/>
      <c r="B1199" s="7" t="s">
        <v>61</v>
      </c>
      <c r="C1199" s="7"/>
      <c r="D1199" s="7"/>
      <c r="E1199" s="7"/>
      <c r="F1199" s="27">
        <v>0</v>
      </c>
      <c r="G1199" s="27"/>
      <c r="H1199" s="27"/>
      <c r="I1199" s="27"/>
      <c r="J1199" s="27"/>
      <c r="K1199" s="27"/>
      <c r="L1199" s="27"/>
      <c r="M1199" s="27"/>
      <c r="N1199" s="27">
        <f t="shared" si="41"/>
        <v>0</v>
      </c>
    </row>
    <row r="1200" spans="1:16" x14ac:dyDescent="0.25">
      <c r="A1200" s="24"/>
      <c r="B1200" s="7" t="s">
        <v>62</v>
      </c>
      <c r="C1200" s="7"/>
      <c r="D1200" s="7"/>
      <c r="E1200" s="7"/>
      <c r="F1200" s="27">
        <v>0</v>
      </c>
      <c r="G1200" s="27"/>
      <c r="H1200" s="27"/>
      <c r="I1200" s="27"/>
      <c r="J1200" s="27"/>
      <c r="K1200" s="27"/>
      <c r="L1200" s="27"/>
      <c r="M1200" s="27"/>
      <c r="N1200" s="27">
        <f t="shared" si="41"/>
        <v>0</v>
      </c>
    </row>
    <row r="1201" spans="1:14" x14ac:dyDescent="0.25">
      <c r="A1201" s="24"/>
      <c r="B1201" s="7" t="s">
        <v>63</v>
      </c>
      <c r="C1201" s="7"/>
      <c r="D1201" s="7"/>
      <c r="E1201" s="7"/>
      <c r="F1201" s="27">
        <v>0</v>
      </c>
      <c r="G1201" s="27"/>
      <c r="H1201" s="27"/>
      <c r="I1201" s="27"/>
      <c r="J1201" s="27"/>
      <c r="K1201" s="27"/>
      <c r="L1201" s="27"/>
      <c r="M1201" s="27"/>
      <c r="N1201" s="27">
        <f t="shared" si="41"/>
        <v>0</v>
      </c>
    </row>
    <row r="1202" spans="1:14" x14ac:dyDescent="0.25">
      <c r="A1202" s="24"/>
      <c r="B1202" s="7" t="s">
        <v>64</v>
      </c>
      <c r="C1202" s="7"/>
      <c r="D1202" s="7"/>
      <c r="E1202" s="7"/>
      <c r="F1202" s="27">
        <v>0</v>
      </c>
      <c r="G1202" s="27"/>
      <c r="H1202" s="27"/>
      <c r="I1202" s="27"/>
      <c r="J1202" s="27"/>
      <c r="K1202" s="27"/>
      <c r="L1202" s="27"/>
      <c r="M1202" s="27"/>
      <c r="N1202" s="27">
        <f t="shared" si="41"/>
        <v>0</v>
      </c>
    </row>
    <row r="1203" spans="1:14" x14ac:dyDescent="0.25">
      <c r="A1203" s="24"/>
      <c r="B1203" s="7" t="s">
        <v>65</v>
      </c>
      <c r="C1203" s="7"/>
      <c r="D1203" s="7"/>
      <c r="E1203" s="7"/>
      <c r="F1203" s="27">
        <v>0</v>
      </c>
      <c r="G1203" s="27"/>
      <c r="H1203" s="27"/>
      <c r="I1203" s="27"/>
      <c r="J1203" s="27"/>
      <c r="K1203" s="27"/>
      <c r="L1203" s="27"/>
      <c r="M1203" s="27"/>
      <c r="N1203" s="27">
        <f t="shared" si="41"/>
        <v>0</v>
      </c>
    </row>
    <row r="1204" spans="1:14" x14ac:dyDescent="0.25">
      <c r="A1204" s="24"/>
      <c r="B1204" s="7" t="s">
        <v>66</v>
      </c>
      <c r="C1204" s="7"/>
      <c r="D1204" s="7"/>
      <c r="E1204" s="7"/>
      <c r="F1204" s="27">
        <v>0</v>
      </c>
      <c r="G1204" s="27"/>
      <c r="H1204" s="27"/>
      <c r="I1204" s="27"/>
      <c r="J1204" s="27"/>
      <c r="K1204" s="27"/>
      <c r="L1204" s="27"/>
      <c r="M1204" s="27"/>
      <c r="N1204" s="27">
        <f t="shared" si="41"/>
        <v>0</v>
      </c>
    </row>
    <row r="1205" spans="1:14" x14ac:dyDescent="0.25">
      <c r="A1205" s="24"/>
      <c r="B1205" s="7" t="s">
        <v>67</v>
      </c>
      <c r="C1205" s="7"/>
      <c r="D1205" s="7"/>
      <c r="E1205" s="7"/>
      <c r="F1205" s="27">
        <v>0</v>
      </c>
      <c r="G1205" s="27"/>
      <c r="H1205" s="27"/>
      <c r="I1205" s="27"/>
      <c r="J1205" s="27"/>
      <c r="K1205" s="27"/>
      <c r="L1205" s="27"/>
      <c r="M1205" s="27"/>
      <c r="N1205" s="27">
        <v>0</v>
      </c>
    </row>
    <row r="1206" spans="1:14" x14ac:dyDescent="0.25">
      <c r="A1206" s="41" t="s">
        <v>68</v>
      </c>
      <c r="B1206" s="42" t="s">
        <v>69</v>
      </c>
      <c r="C1206" s="7"/>
      <c r="D1206" s="7"/>
      <c r="E1206" s="7"/>
      <c r="F1206" s="23">
        <v>0</v>
      </c>
      <c r="G1206" s="23"/>
      <c r="H1206" s="23"/>
      <c r="I1206" s="23"/>
      <c r="J1206" s="23"/>
      <c r="K1206" s="23"/>
      <c r="L1206" s="23"/>
      <c r="M1206" s="23"/>
      <c r="N1206" s="23">
        <f>+N1207</f>
        <v>0</v>
      </c>
    </row>
    <row r="1207" spans="1:14" x14ac:dyDescent="0.25">
      <c r="A1207" s="41"/>
      <c r="B1207" s="7" t="s">
        <v>70</v>
      </c>
      <c r="C1207" s="7"/>
      <c r="D1207" s="7"/>
      <c r="E1207" s="7"/>
      <c r="F1207" s="27">
        <v>0</v>
      </c>
      <c r="G1207" s="27"/>
      <c r="H1207" s="27"/>
      <c r="I1207" s="27"/>
      <c r="J1207" s="27"/>
      <c r="K1207" s="27"/>
      <c r="L1207" s="27"/>
      <c r="M1207" s="27"/>
      <c r="N1207" s="27">
        <f>SUM(F1207:F1207)</f>
        <v>0</v>
      </c>
    </row>
    <row r="1208" spans="1:14" x14ac:dyDescent="0.25">
      <c r="A1208" s="41"/>
      <c r="B1208" s="7" t="s">
        <v>71</v>
      </c>
      <c r="C1208" s="7"/>
      <c r="D1208" s="7"/>
      <c r="E1208" s="7"/>
      <c r="F1208" s="27">
        <v>0</v>
      </c>
      <c r="G1208" s="27"/>
      <c r="H1208" s="27"/>
      <c r="I1208" s="27"/>
      <c r="J1208" s="27"/>
      <c r="K1208" s="27"/>
      <c r="L1208" s="27"/>
      <c r="M1208" s="27"/>
      <c r="N1208" s="27">
        <f>SUM(F1208:F1208)</f>
        <v>0</v>
      </c>
    </row>
    <row r="1209" spans="1:14" x14ac:dyDescent="0.25">
      <c r="A1209" s="41"/>
      <c r="B1209" s="7" t="s">
        <v>72</v>
      </c>
      <c r="C1209" s="7"/>
      <c r="D1209" s="7"/>
      <c r="E1209" s="7"/>
      <c r="F1209" s="27">
        <v>0</v>
      </c>
      <c r="G1209" s="27"/>
      <c r="H1209" s="27"/>
      <c r="I1209" s="27"/>
      <c r="J1209" s="27"/>
      <c r="K1209" s="27"/>
      <c r="L1209" s="27"/>
      <c r="M1209" s="27"/>
      <c r="N1209" s="27">
        <f>SUM(F1209:F1209)</f>
        <v>0</v>
      </c>
    </row>
    <row r="1210" spans="1:14" x14ac:dyDescent="0.25">
      <c r="A1210" s="41"/>
      <c r="B1210" s="7" t="s">
        <v>73</v>
      </c>
      <c r="C1210" s="7"/>
      <c r="D1210" s="7"/>
      <c r="E1210" s="7"/>
      <c r="F1210" s="27">
        <v>0</v>
      </c>
      <c r="G1210" s="27"/>
      <c r="H1210" s="27"/>
      <c r="I1210" s="27"/>
      <c r="J1210" s="27"/>
      <c r="K1210" s="27"/>
      <c r="L1210" s="27"/>
      <c r="M1210" s="27"/>
      <c r="N1210" s="27">
        <f>SUM(F1210:F1210)</f>
        <v>0</v>
      </c>
    </row>
    <row r="1211" spans="1:14" x14ac:dyDescent="0.25">
      <c r="A1211" s="41"/>
      <c r="B1211" s="7" t="s">
        <v>74</v>
      </c>
      <c r="C1211" s="7"/>
      <c r="D1211" s="7"/>
      <c r="E1211" s="7"/>
      <c r="F1211" s="27">
        <v>0</v>
      </c>
      <c r="G1211" s="27"/>
      <c r="H1211" s="27"/>
      <c r="I1211" s="27"/>
      <c r="J1211" s="27"/>
      <c r="K1211" s="27"/>
      <c r="L1211" s="27"/>
      <c r="M1211" s="27"/>
      <c r="N1211" s="27">
        <f>SUM(F1211:F1211)</f>
        <v>0</v>
      </c>
    </row>
    <row r="1212" spans="1:14" x14ac:dyDescent="0.25">
      <c r="A1212" s="41" t="s">
        <v>75</v>
      </c>
      <c r="B1212" s="42" t="s">
        <v>76</v>
      </c>
      <c r="C1212" s="7"/>
      <c r="D1212" s="7"/>
      <c r="E1212" s="7"/>
      <c r="F1212" s="23">
        <v>0</v>
      </c>
      <c r="G1212" s="23"/>
      <c r="H1212" s="23"/>
      <c r="I1212" s="23"/>
      <c r="J1212" s="23"/>
      <c r="K1212" s="23"/>
      <c r="L1212" s="23"/>
      <c r="M1212" s="23"/>
      <c r="N1212" s="23">
        <v>0</v>
      </c>
    </row>
    <row r="1213" spans="1:14" x14ac:dyDescent="0.25">
      <c r="A1213" s="41"/>
      <c r="B1213" s="42" t="s">
        <v>77</v>
      </c>
      <c r="C1213" s="7"/>
      <c r="D1213" s="7"/>
      <c r="E1213" s="7"/>
      <c r="F1213" s="27">
        <v>0</v>
      </c>
      <c r="G1213" s="27"/>
      <c r="H1213" s="27"/>
      <c r="I1213" s="27"/>
      <c r="J1213" s="27"/>
      <c r="K1213" s="27"/>
      <c r="L1213" s="27"/>
      <c r="M1213" s="27"/>
      <c r="N1213" s="27">
        <v>0</v>
      </c>
    </row>
    <row r="1214" spans="1:14" x14ac:dyDescent="0.25">
      <c r="A1214" s="41"/>
      <c r="B1214" s="7" t="s">
        <v>78</v>
      </c>
      <c r="C1214" s="7"/>
      <c r="D1214" s="7"/>
      <c r="E1214" s="7"/>
      <c r="F1214" s="27">
        <v>0</v>
      </c>
      <c r="G1214" s="27"/>
      <c r="H1214" s="27"/>
      <c r="I1214" s="27"/>
      <c r="J1214" s="27"/>
      <c r="K1214" s="27"/>
      <c r="L1214" s="27"/>
      <c r="M1214" s="27"/>
      <c r="N1214" s="27">
        <v>0</v>
      </c>
    </row>
    <row r="1215" spans="1:14" x14ac:dyDescent="0.25">
      <c r="A1215" s="41"/>
      <c r="B1215" s="7" t="s">
        <v>79</v>
      </c>
      <c r="C1215" s="7"/>
      <c r="D1215" s="7"/>
      <c r="E1215" s="7"/>
      <c r="F1215" s="27">
        <v>0</v>
      </c>
      <c r="G1215" s="27"/>
      <c r="H1215" s="27"/>
      <c r="I1215" s="27"/>
      <c r="J1215" s="27"/>
      <c r="K1215" s="27"/>
      <c r="L1215" s="27"/>
      <c r="M1215" s="27"/>
      <c r="N1215" s="27">
        <v>0</v>
      </c>
    </row>
    <row r="1216" spans="1:14" x14ac:dyDescent="0.25">
      <c r="A1216" s="41"/>
      <c r="B1216" s="7" t="s">
        <v>80</v>
      </c>
      <c r="C1216" s="7"/>
      <c r="D1216" s="7"/>
      <c r="E1216" s="7"/>
      <c r="F1216" s="27">
        <v>0</v>
      </c>
      <c r="G1216" s="27"/>
      <c r="H1216" s="27"/>
      <c r="I1216" s="27"/>
      <c r="J1216" s="27"/>
      <c r="K1216" s="27"/>
      <c r="L1216" s="27"/>
      <c r="M1216" s="27"/>
      <c r="N1216" s="27">
        <v>0</v>
      </c>
    </row>
    <row r="1217" spans="1:14" x14ac:dyDescent="0.25">
      <c r="A1217" s="41" t="s">
        <v>81</v>
      </c>
      <c r="B1217" s="42" t="s">
        <v>82</v>
      </c>
      <c r="C1217" s="7"/>
      <c r="D1217" s="7"/>
      <c r="E1217" s="7"/>
      <c r="F1217" s="23">
        <v>0</v>
      </c>
      <c r="G1217" s="23"/>
      <c r="H1217" s="23"/>
      <c r="I1217" s="23"/>
      <c r="J1217" s="23"/>
      <c r="K1217" s="23"/>
      <c r="L1217" s="23"/>
      <c r="M1217" s="23"/>
      <c r="N1217" s="23">
        <v>0</v>
      </c>
    </row>
    <row r="1218" spans="1:14" x14ac:dyDescent="0.25">
      <c r="A1218" s="41"/>
      <c r="B1218" s="7" t="s">
        <v>83</v>
      </c>
      <c r="C1218" s="7"/>
      <c r="D1218" s="7"/>
      <c r="E1218" s="7"/>
      <c r="F1218" s="27">
        <v>0</v>
      </c>
      <c r="G1218" s="27"/>
      <c r="H1218" s="27"/>
      <c r="I1218" s="27"/>
      <c r="J1218" s="27"/>
      <c r="K1218" s="27"/>
      <c r="L1218" s="27"/>
      <c r="M1218" s="27"/>
      <c r="N1218" s="27">
        <v>0</v>
      </c>
    </row>
    <row r="1219" spans="1:14" x14ac:dyDescent="0.25">
      <c r="A1219" s="41"/>
      <c r="B1219" s="7" t="s">
        <v>84</v>
      </c>
      <c r="C1219" s="7"/>
      <c r="D1219" s="7"/>
      <c r="E1219" s="7"/>
      <c r="F1219" s="27">
        <v>0</v>
      </c>
      <c r="G1219" s="27"/>
      <c r="H1219" s="27"/>
      <c r="I1219" s="27"/>
      <c r="J1219" s="27"/>
      <c r="K1219" s="27"/>
      <c r="L1219" s="27"/>
      <c r="M1219" s="27"/>
      <c r="N1219" s="27">
        <v>0</v>
      </c>
    </row>
    <row r="1220" spans="1:14" x14ac:dyDescent="0.25">
      <c r="A1220" s="41"/>
      <c r="B1220" s="7" t="s">
        <v>85</v>
      </c>
      <c r="C1220" s="7"/>
      <c r="D1220" s="7"/>
      <c r="E1220" s="7"/>
      <c r="F1220" s="27">
        <v>0</v>
      </c>
      <c r="G1220" s="27"/>
      <c r="H1220" s="27"/>
      <c r="I1220" s="27"/>
      <c r="J1220" s="27"/>
      <c r="K1220" s="27"/>
      <c r="L1220" s="27"/>
      <c r="M1220" s="27"/>
      <c r="N1220" s="27">
        <v>0</v>
      </c>
    </row>
    <row r="1221" spans="1:14" x14ac:dyDescent="0.25">
      <c r="A1221" s="41"/>
      <c r="B1221" s="7" t="s">
        <v>86</v>
      </c>
      <c r="C1221" s="7"/>
      <c r="D1221" s="7"/>
      <c r="E1221" s="7"/>
      <c r="F1221" s="27">
        <v>0</v>
      </c>
      <c r="G1221" s="27"/>
      <c r="H1221" s="27"/>
      <c r="I1221" s="27"/>
      <c r="J1221" s="27"/>
      <c r="K1221" s="27"/>
      <c r="L1221" s="27"/>
      <c r="M1221" s="27"/>
      <c r="N1221" s="27">
        <v>0</v>
      </c>
    </row>
    <row r="1222" spans="1:14" x14ac:dyDescent="0.25">
      <c r="A1222" s="24"/>
      <c r="B1222" s="7" t="s">
        <v>87</v>
      </c>
      <c r="C1222" s="7"/>
      <c r="D1222" s="7"/>
      <c r="E1222" s="7"/>
      <c r="F1222" s="27">
        <v>0</v>
      </c>
      <c r="G1222" s="27"/>
      <c r="H1222" s="27"/>
      <c r="I1222" s="27"/>
      <c r="J1222" s="27"/>
      <c r="K1222" s="27"/>
      <c r="L1222" s="27"/>
      <c r="M1222" s="27"/>
      <c r="N1222" s="27">
        <v>0</v>
      </c>
    </row>
    <row r="1223" spans="1:14" x14ac:dyDescent="0.25">
      <c r="A1223" s="24"/>
      <c r="B1223" s="42" t="s">
        <v>88</v>
      </c>
      <c r="C1223" s="7"/>
      <c r="D1223" s="7"/>
      <c r="E1223" s="7"/>
      <c r="F1223" s="43">
        <f>+F1156+F1138+F1144</f>
        <v>13677873.199999999</v>
      </c>
      <c r="G1223" s="43"/>
      <c r="H1223" s="43"/>
      <c r="I1223" s="43"/>
      <c r="J1223" s="43"/>
      <c r="K1223" s="43"/>
      <c r="L1223" s="43"/>
      <c r="M1223" s="43"/>
      <c r="N1223" s="43" t="e">
        <f>+#REF!+#REF!+#REF!+#REF!+#REF!+#REF!+#REF!+#REF!+#REF!+#REF!+F1223</f>
        <v>#REF!</v>
      </c>
    </row>
    <row r="1224" spans="1:14" x14ac:dyDescent="0.25">
      <c r="A1224" s="24"/>
      <c r="B1224" s="42"/>
      <c r="C1224" s="7"/>
      <c r="D1224" s="7"/>
      <c r="E1224" s="7"/>
      <c r="F1224" s="27"/>
      <c r="G1224" s="27"/>
      <c r="H1224" s="27"/>
      <c r="I1224" s="27"/>
      <c r="J1224" s="27"/>
      <c r="K1224" s="27"/>
      <c r="L1224" s="27"/>
      <c r="M1224" s="27"/>
      <c r="N1224" s="27"/>
    </row>
    <row r="1225" spans="1:14" x14ac:dyDescent="0.25">
      <c r="A1225" s="24"/>
      <c r="B1225" s="42"/>
      <c r="C1225" s="7"/>
      <c r="D1225" s="7"/>
      <c r="E1225" s="7"/>
      <c r="F1225" s="27"/>
      <c r="G1225" s="27"/>
      <c r="H1225" s="27"/>
      <c r="I1225" s="27"/>
      <c r="J1225" s="27"/>
      <c r="K1225" s="27"/>
      <c r="L1225" s="27"/>
      <c r="M1225" s="27"/>
      <c r="N1225" s="27"/>
    </row>
    <row r="1226" spans="1:14" x14ac:dyDescent="0.25">
      <c r="A1226" s="24"/>
      <c r="B1226" s="42"/>
      <c r="C1226" s="7"/>
      <c r="D1226" s="7"/>
      <c r="E1226" s="7"/>
      <c r="F1226" s="27"/>
      <c r="G1226" s="27"/>
      <c r="H1226" s="27"/>
      <c r="I1226" s="27"/>
      <c r="J1226" s="27"/>
      <c r="K1226" s="27"/>
      <c r="L1226" s="27"/>
      <c r="M1226" s="27"/>
      <c r="N1226" s="27"/>
    </row>
    <row r="1227" spans="1:14" x14ac:dyDescent="0.25">
      <c r="A1227" s="41" t="s">
        <v>89</v>
      </c>
      <c r="B1227" s="42" t="s">
        <v>90</v>
      </c>
      <c r="C1227" s="7"/>
      <c r="D1227" s="7"/>
      <c r="E1227" s="7"/>
      <c r="F1227" s="27"/>
      <c r="G1227" s="27"/>
      <c r="H1227" s="27"/>
      <c r="I1227" s="27"/>
      <c r="J1227" s="27"/>
      <c r="K1227" s="27"/>
      <c r="L1227" s="27"/>
      <c r="M1227" s="27"/>
      <c r="N1227" s="27"/>
    </row>
    <row r="1228" spans="1:14" x14ac:dyDescent="0.25">
      <c r="A1228" s="41" t="s">
        <v>91</v>
      </c>
      <c r="B1228" s="42" t="s">
        <v>92</v>
      </c>
      <c r="C1228" s="7"/>
      <c r="D1228" s="7"/>
      <c r="E1228" s="7"/>
      <c r="F1228" s="23">
        <v>0</v>
      </c>
      <c r="G1228" s="23"/>
      <c r="H1228" s="23"/>
      <c r="I1228" s="23"/>
      <c r="J1228" s="23"/>
      <c r="K1228" s="23"/>
      <c r="L1228" s="23"/>
      <c r="M1228" s="23"/>
      <c r="N1228" s="23">
        <v>0</v>
      </c>
    </row>
    <row r="1229" spans="1:14" x14ac:dyDescent="0.25">
      <c r="A1229" s="24"/>
      <c r="B1229" s="7" t="s">
        <v>93</v>
      </c>
      <c r="C1229" s="7"/>
      <c r="D1229" s="7" t="s">
        <v>94</v>
      </c>
      <c r="E1229" s="7"/>
      <c r="F1229" s="27">
        <v>0</v>
      </c>
      <c r="G1229" s="27"/>
      <c r="H1229" s="27"/>
      <c r="I1229" s="27"/>
      <c r="J1229" s="27"/>
      <c r="K1229" s="27"/>
      <c r="L1229" s="27"/>
      <c r="M1229" s="27"/>
      <c r="N1229" s="27">
        <v>0</v>
      </c>
    </row>
    <row r="1230" spans="1:14" x14ac:dyDescent="0.25">
      <c r="A1230" s="24">
        <v>0</v>
      </c>
      <c r="B1230" s="7" t="s">
        <v>95</v>
      </c>
      <c r="C1230" s="7"/>
      <c r="D1230" s="7"/>
      <c r="E1230" s="7"/>
      <c r="F1230" s="27">
        <v>0</v>
      </c>
      <c r="G1230" s="27"/>
      <c r="H1230" s="27"/>
      <c r="I1230" s="27"/>
      <c r="J1230" s="27"/>
      <c r="K1230" s="27"/>
      <c r="L1230" s="27"/>
      <c r="M1230" s="27"/>
      <c r="N1230" s="27">
        <v>0</v>
      </c>
    </row>
    <row r="1231" spans="1:14" x14ac:dyDescent="0.25">
      <c r="A1231" s="41" t="s">
        <v>96</v>
      </c>
      <c r="B1231" s="44" t="s">
        <v>97</v>
      </c>
      <c r="C1231" s="7"/>
      <c r="D1231" s="7"/>
      <c r="E1231" s="7"/>
      <c r="F1231" s="23">
        <v>0</v>
      </c>
      <c r="G1231" s="23"/>
      <c r="H1231" s="23"/>
      <c r="I1231" s="23"/>
      <c r="J1231" s="23"/>
      <c r="K1231" s="23"/>
      <c r="L1231" s="23"/>
      <c r="M1231" s="23"/>
      <c r="N1231" s="23">
        <v>0</v>
      </c>
    </row>
    <row r="1232" spans="1:14" x14ac:dyDescent="0.25">
      <c r="A1232" s="24"/>
      <c r="B1232" s="7" t="s">
        <v>98</v>
      </c>
      <c r="C1232" s="7"/>
      <c r="D1232" s="7"/>
      <c r="E1232" s="7"/>
      <c r="F1232" s="27">
        <v>0</v>
      </c>
      <c r="G1232" s="27"/>
      <c r="H1232" s="27"/>
      <c r="I1232" s="27"/>
      <c r="J1232" s="27"/>
      <c r="K1232" s="27"/>
      <c r="L1232" s="27"/>
      <c r="M1232" s="27"/>
      <c r="N1232" s="27">
        <v>0</v>
      </c>
    </row>
    <row r="1233" spans="1:16" x14ac:dyDescent="0.25">
      <c r="A1233" s="24"/>
      <c r="B1233" s="7" t="s">
        <v>99</v>
      </c>
      <c r="C1233" s="7"/>
      <c r="D1233" s="7"/>
      <c r="E1233" s="7"/>
      <c r="F1233" s="27">
        <v>0</v>
      </c>
      <c r="G1233" s="27"/>
      <c r="H1233" s="27"/>
      <c r="I1233" s="27"/>
      <c r="J1233" s="27"/>
      <c r="K1233" s="27"/>
      <c r="L1233" s="27"/>
      <c r="M1233" s="27"/>
      <c r="N1233" s="27">
        <v>0</v>
      </c>
    </row>
    <row r="1234" spans="1:16" x14ac:dyDescent="0.25">
      <c r="A1234" s="41" t="s">
        <v>100</v>
      </c>
      <c r="B1234" s="42" t="s">
        <v>101</v>
      </c>
      <c r="C1234" s="7"/>
      <c r="D1234" s="7"/>
      <c r="E1234" s="7"/>
      <c r="F1234" s="23">
        <v>0</v>
      </c>
      <c r="G1234" s="23"/>
      <c r="H1234" s="23"/>
      <c r="I1234" s="23"/>
      <c r="J1234" s="23"/>
      <c r="K1234" s="23"/>
      <c r="L1234" s="23"/>
      <c r="M1234" s="23"/>
      <c r="N1234" s="23">
        <v>0</v>
      </c>
    </row>
    <row r="1235" spans="1:16" x14ac:dyDescent="0.25">
      <c r="A1235" s="24"/>
      <c r="B1235" s="45" t="s">
        <v>102</v>
      </c>
      <c r="C1235" s="7"/>
      <c r="D1235" s="7"/>
      <c r="E1235" s="7"/>
      <c r="F1235" s="27">
        <v>0</v>
      </c>
      <c r="G1235" s="27"/>
      <c r="H1235" s="27"/>
      <c r="I1235" s="27"/>
      <c r="J1235" s="27"/>
      <c r="K1235" s="27"/>
      <c r="L1235" s="27"/>
      <c r="M1235" s="27"/>
      <c r="N1235" s="27">
        <v>0</v>
      </c>
    </row>
    <row r="1236" spans="1:16" x14ac:dyDescent="0.25">
      <c r="A1236" s="24"/>
      <c r="B1236" s="45" t="s">
        <v>103</v>
      </c>
      <c r="C1236" s="7"/>
      <c r="D1236" s="7"/>
      <c r="E1236" s="7"/>
      <c r="F1236" s="46">
        <v>0</v>
      </c>
      <c r="G1236" s="46"/>
      <c r="H1236" s="46"/>
      <c r="I1236" s="46"/>
      <c r="J1236" s="46"/>
      <c r="K1236" s="46"/>
      <c r="L1236" s="46"/>
      <c r="M1236" s="46"/>
      <c r="N1236" s="46">
        <v>0</v>
      </c>
    </row>
    <row r="1237" spans="1:16" x14ac:dyDescent="0.25">
      <c r="A1237" s="24"/>
      <c r="B1237" s="42" t="s">
        <v>104</v>
      </c>
      <c r="C1237" s="7"/>
      <c r="D1237" s="7"/>
      <c r="E1237" s="7"/>
      <c r="F1237" s="23">
        <f>+F1233+F1232+F1231+F1230+F1228+F1227</f>
        <v>0</v>
      </c>
      <c r="G1237" s="23"/>
      <c r="H1237" s="23"/>
      <c r="I1237" s="23"/>
      <c r="J1237" s="23"/>
      <c r="K1237" s="23"/>
      <c r="L1237" s="23"/>
      <c r="M1237" s="23"/>
      <c r="N1237" s="23">
        <f t="shared" ref="N1237" si="42">+N1233+N1232+N1231+N1230+N1228+N1227</f>
        <v>0</v>
      </c>
    </row>
    <row r="1238" spans="1:16" x14ac:dyDescent="0.25">
      <c r="A1238" s="24"/>
      <c r="B1238" s="42"/>
      <c r="C1238" s="7"/>
      <c r="D1238" s="7"/>
      <c r="E1238" s="7"/>
      <c r="F1238" s="27"/>
      <c r="G1238" s="27"/>
      <c r="H1238" s="27"/>
      <c r="I1238" s="27"/>
      <c r="J1238" s="27"/>
      <c r="K1238" s="27"/>
      <c r="L1238" s="27"/>
      <c r="M1238" s="27"/>
      <c r="N1238" s="27"/>
    </row>
    <row r="1239" spans="1:16" ht="15.75" thickBot="1" x14ac:dyDescent="0.3">
      <c r="A1239" s="7"/>
      <c r="B1239" s="42" t="s">
        <v>105</v>
      </c>
      <c r="C1239" s="7"/>
      <c r="D1239" s="7"/>
      <c r="E1239" s="7"/>
      <c r="F1239" s="47">
        <f>+F1237+F1223</f>
        <v>13677873.199999999</v>
      </c>
      <c r="G1239" s="47"/>
      <c r="H1239" s="47"/>
      <c r="I1239" s="47"/>
      <c r="J1239" s="47"/>
      <c r="K1239" s="47"/>
      <c r="L1239" s="47"/>
      <c r="M1239" s="47"/>
      <c r="N1239" s="47" t="e">
        <f>+N1223</f>
        <v>#REF!</v>
      </c>
      <c r="O1239" s="10" t="e">
        <f>+F1239+#REF!+#REF!+#REF!+#REF!+#REF!+#REF!+#REF!+#REF!+#REF!+#REF!</f>
        <v>#REF!</v>
      </c>
      <c r="P1239" s="10"/>
    </row>
    <row r="1240" spans="1:16" ht="15.75" thickTop="1" x14ac:dyDescent="0.25">
      <c r="A1240" s="7"/>
      <c r="B1240" s="42"/>
      <c r="C1240" s="7"/>
      <c r="D1240" s="7"/>
      <c r="E1240" s="7"/>
      <c r="F1240" s="23"/>
      <c r="G1240" s="23"/>
      <c r="H1240" s="23"/>
      <c r="I1240" s="23"/>
      <c r="J1240" s="23"/>
      <c r="K1240" s="23"/>
      <c r="L1240" s="23"/>
      <c r="M1240" s="23"/>
      <c r="N1240" s="23"/>
    </row>
    <row r="1241" spans="1:16" x14ac:dyDescent="0.25">
      <c r="A1241" s="7"/>
      <c r="B1241" s="42"/>
      <c r="C1241" s="7"/>
      <c r="D1241" s="7"/>
      <c r="E1241" s="7"/>
      <c r="F1241" s="23"/>
      <c r="G1241" s="23"/>
      <c r="H1241" s="23"/>
      <c r="I1241" s="23"/>
      <c r="J1241" s="23"/>
      <c r="K1241" s="23"/>
      <c r="L1241" s="23"/>
      <c r="M1241" s="23"/>
      <c r="N1241" s="23"/>
      <c r="O1241" s="10" t="e">
        <f>+O1239-N1239</f>
        <v>#REF!</v>
      </c>
      <c r="P1241" s="10"/>
    </row>
    <row r="1242" spans="1:16" x14ac:dyDescent="0.25">
      <c r="A1242" s="7"/>
      <c r="B1242" s="42"/>
      <c r="C1242" s="7"/>
      <c r="D1242" s="7"/>
      <c r="E1242" s="7"/>
      <c r="F1242" s="23"/>
      <c r="G1242" s="23"/>
      <c r="H1242" s="23"/>
      <c r="I1242" s="23"/>
      <c r="J1242" s="23"/>
      <c r="K1242" s="23"/>
      <c r="L1242" s="23"/>
      <c r="M1242" s="23"/>
      <c r="N1242" s="23"/>
    </row>
    <row r="1243" spans="1:16" x14ac:dyDescent="0.25">
      <c r="A1243" s="7"/>
      <c r="B1243" s="42"/>
      <c r="C1243" s="7"/>
      <c r="D1243" s="7"/>
      <c r="E1243" s="7"/>
      <c r="F1243" s="23"/>
      <c r="G1243" s="23"/>
      <c r="H1243" s="23"/>
      <c r="I1243" s="23"/>
      <c r="J1243" s="23"/>
      <c r="K1243" s="23"/>
      <c r="L1243" s="23"/>
      <c r="M1243" s="23"/>
      <c r="N1243" s="23"/>
    </row>
    <row r="1244" spans="1:16" ht="15" customHeight="1" x14ac:dyDescent="0.25">
      <c r="A1244" s="277" t="s">
        <v>106</v>
      </c>
      <c r="B1244" s="277"/>
      <c r="C1244" s="277"/>
      <c r="D1244" s="277"/>
      <c r="E1244" s="277"/>
      <c r="F1244" s="283" t="s">
        <v>107</v>
      </c>
      <c r="G1244" s="283"/>
      <c r="H1244" s="283"/>
      <c r="I1244" s="283"/>
      <c r="J1244" s="283"/>
      <c r="K1244" s="283"/>
      <c r="L1244" s="283"/>
      <c r="M1244" s="283"/>
      <c r="N1244" s="283"/>
    </row>
    <row r="1245" spans="1:16" x14ac:dyDescent="0.25">
      <c r="A1245" s="49"/>
      <c r="B1245" s="12"/>
      <c r="C1245" s="12"/>
      <c r="D1245" s="11"/>
      <c r="E1245" s="11"/>
      <c r="F1245" s="12"/>
      <c r="G1245" s="12"/>
      <c r="H1245" s="12"/>
      <c r="I1245" s="12"/>
      <c r="J1245" s="12"/>
      <c r="K1245" s="12"/>
      <c r="L1245" s="12"/>
      <c r="M1245" s="12"/>
      <c r="N1245" s="12"/>
    </row>
    <row r="1246" spans="1:16" x14ac:dyDescent="0.25">
      <c r="A1246" s="12"/>
      <c r="B1246" s="12"/>
      <c r="C1246" s="12"/>
      <c r="D1246" s="11"/>
      <c r="E1246" s="11"/>
      <c r="F1246" s="12"/>
      <c r="G1246" s="12"/>
      <c r="H1246" s="12"/>
      <c r="I1246" s="12"/>
      <c r="J1246" s="12"/>
      <c r="K1246" s="12"/>
      <c r="L1246" s="12"/>
      <c r="M1246" s="12"/>
      <c r="N1246" s="12"/>
    </row>
    <row r="1247" spans="1:16" ht="15" customHeight="1" x14ac:dyDescent="0.25">
      <c r="A1247" s="280" t="s">
        <v>162</v>
      </c>
      <c r="B1247" s="280"/>
      <c r="C1247" s="280"/>
      <c r="D1247" s="280"/>
      <c r="E1247" s="280"/>
      <c r="F1247" s="278" t="s">
        <v>163</v>
      </c>
      <c r="G1247" s="278"/>
      <c r="H1247" s="278"/>
      <c r="I1247" s="278"/>
      <c r="J1247" s="278"/>
      <c r="K1247" s="278"/>
      <c r="L1247" s="278"/>
      <c r="M1247" s="278"/>
      <c r="N1247" s="278"/>
    </row>
    <row r="1248" spans="1:16" x14ac:dyDescent="0.25">
      <c r="A1248" s="279" t="s">
        <v>108</v>
      </c>
      <c r="B1248" s="279"/>
      <c r="C1248" s="279"/>
      <c r="D1248" s="279"/>
      <c r="E1248" s="279"/>
      <c r="F1248" s="279" t="s">
        <v>164</v>
      </c>
      <c r="G1248" s="279"/>
      <c r="H1248" s="279"/>
      <c r="I1248" s="279"/>
      <c r="J1248" s="279"/>
      <c r="K1248" s="279"/>
      <c r="L1248" s="279"/>
      <c r="M1248" s="279"/>
      <c r="N1248" s="279"/>
    </row>
    <row r="1249" spans="1:17" x14ac:dyDescent="0.25">
      <c r="A1249" s="11"/>
      <c r="B1249" s="11"/>
      <c r="C1249" s="11"/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</row>
    <row r="1252" spans="1:17" x14ac:dyDescent="0.25">
      <c r="Q1252" s="218">
        <v>44500</v>
      </c>
    </row>
    <row r="1254" spans="1:17" x14ac:dyDescent="0.25">
      <c r="O1254" s="10">
        <v>215385875.97999999</v>
      </c>
      <c r="P1254" s="10"/>
      <c r="Q1254" s="218">
        <v>44440</v>
      </c>
    </row>
    <row r="1255" spans="1:17" x14ac:dyDescent="0.25">
      <c r="O1255" s="10" t="e">
        <f>+O1239-O1254</f>
        <v>#REF!</v>
      </c>
      <c r="P1255" s="10"/>
    </row>
    <row r="1256" spans="1:17" x14ac:dyDescent="0.25">
      <c r="O1256" s="10">
        <v>176262849.15000001</v>
      </c>
      <c r="P1256" s="10"/>
      <c r="Q1256" t="s">
        <v>159</v>
      </c>
    </row>
    <row r="1258" spans="1:17" x14ac:dyDescent="0.25">
      <c r="O1258" s="10">
        <v>175800650.13999999</v>
      </c>
      <c r="P1258" s="10"/>
    </row>
    <row r="1260" spans="1:17" x14ac:dyDescent="0.25">
      <c r="O1260" s="10">
        <f>+O1258-O1254</f>
        <v>-39585225.840000004</v>
      </c>
      <c r="P1260" s="10"/>
    </row>
    <row r="1261" spans="1:17" x14ac:dyDescent="0.25">
      <c r="O1261">
        <v>22814.1</v>
      </c>
    </row>
    <row r="1262" spans="1:17" x14ac:dyDescent="0.25">
      <c r="O1262" s="10">
        <f>+O1260+O1261</f>
        <v>-39562411.740000002</v>
      </c>
      <c r="P1262" s="10"/>
    </row>
    <row r="1263" spans="1:17" x14ac:dyDescent="0.25">
      <c r="O1263" s="10"/>
      <c r="P1263" s="10"/>
    </row>
    <row r="1265" spans="15:16" x14ac:dyDescent="0.25">
      <c r="O1265" s="10" t="e">
        <f>+N1239-O1256</f>
        <v>#REF!</v>
      </c>
      <c r="P1265" s="10"/>
    </row>
    <row r="1266" spans="15:16" x14ac:dyDescent="0.25">
      <c r="O1266" s="10"/>
      <c r="P1266" s="10"/>
    </row>
    <row r="1267" spans="15:16" x14ac:dyDescent="0.25">
      <c r="O1267" s="10"/>
      <c r="P1267" s="10"/>
    </row>
    <row r="1416" spans="1:14" x14ac:dyDescent="0.25">
      <c r="E1416" t="s">
        <v>94</v>
      </c>
    </row>
    <row r="1418" spans="1:14" x14ac:dyDescent="0.25">
      <c r="A1418" s="11"/>
      <c r="B1418" s="11"/>
      <c r="C1418" s="11"/>
      <c r="D1418" s="11"/>
      <c r="E1418" s="11"/>
      <c r="F1418" s="11"/>
      <c r="G1418" s="11"/>
      <c r="H1418" s="11"/>
      <c r="I1418" s="11"/>
      <c r="J1418" s="11"/>
      <c r="K1418" s="11"/>
      <c r="L1418" s="11"/>
      <c r="M1418" s="11"/>
      <c r="N1418" s="11"/>
    </row>
    <row r="1419" spans="1:14" x14ac:dyDescent="0.25">
      <c r="A1419" s="11"/>
      <c r="B1419" s="11"/>
      <c r="C1419" s="11"/>
      <c r="D1419" s="11"/>
      <c r="E1419" s="11"/>
      <c r="F1419" s="11"/>
      <c r="G1419" s="11"/>
      <c r="H1419" s="11"/>
      <c r="I1419" s="11"/>
      <c r="J1419" s="11"/>
      <c r="K1419" s="11"/>
      <c r="L1419" s="11"/>
      <c r="M1419" s="11"/>
      <c r="N1419" s="11"/>
    </row>
    <row r="1420" spans="1:14" x14ac:dyDescent="0.25">
      <c r="A1420" s="11"/>
      <c r="B1420" s="11"/>
      <c r="C1420" s="11"/>
      <c r="D1420" s="11"/>
      <c r="E1420" s="11"/>
      <c r="F1420" s="11"/>
      <c r="G1420" s="11"/>
      <c r="H1420" s="11"/>
      <c r="I1420" s="11"/>
      <c r="J1420" s="11"/>
      <c r="K1420" s="11"/>
      <c r="L1420" s="11"/>
      <c r="M1420" s="11"/>
      <c r="N1420" s="11"/>
    </row>
    <row r="1421" spans="1:14" x14ac:dyDescent="0.25">
      <c r="A1421" s="11"/>
      <c r="B1421" s="11"/>
      <c r="C1421" s="11"/>
      <c r="D1421" s="11"/>
      <c r="E1421" s="11"/>
      <c r="F1421" s="11"/>
      <c r="G1421" s="11"/>
      <c r="H1421" s="11"/>
      <c r="I1421" s="11"/>
      <c r="J1421" s="11"/>
      <c r="K1421" s="11"/>
      <c r="L1421" s="11"/>
      <c r="M1421" s="11"/>
      <c r="N1421" s="11"/>
    </row>
    <row r="1422" spans="1:14" ht="15" customHeight="1" x14ac:dyDescent="0.25">
      <c r="A1422" s="275" t="s">
        <v>0</v>
      </c>
      <c r="B1422" s="275"/>
      <c r="C1422" s="275"/>
      <c r="D1422" s="275"/>
      <c r="E1422" s="275"/>
      <c r="F1422" s="275"/>
      <c r="G1422" s="275"/>
      <c r="H1422" s="275"/>
      <c r="I1422" s="275"/>
      <c r="J1422" s="275"/>
      <c r="K1422" s="275"/>
      <c r="L1422" s="275"/>
      <c r="M1422" s="275"/>
      <c r="N1422" s="275"/>
    </row>
    <row r="1423" spans="1:14" ht="15" customHeight="1" x14ac:dyDescent="0.25">
      <c r="A1423" s="275" t="s">
        <v>165</v>
      </c>
      <c r="B1423" s="275"/>
      <c r="C1423" s="275"/>
      <c r="D1423" s="275"/>
      <c r="E1423" s="275"/>
      <c r="F1423" s="275"/>
      <c r="G1423" s="275"/>
      <c r="H1423" s="275"/>
      <c r="I1423" s="275"/>
      <c r="J1423" s="275"/>
      <c r="K1423" s="275"/>
      <c r="L1423" s="275"/>
      <c r="M1423" s="275"/>
      <c r="N1423" s="275"/>
    </row>
    <row r="1424" spans="1:14" x14ac:dyDescent="0.25">
      <c r="A1424" s="13" t="s">
        <v>2</v>
      </c>
      <c r="B1424" s="2"/>
      <c r="C1424" s="3"/>
      <c r="D1424" s="3"/>
      <c r="E1424" s="3"/>
      <c r="F1424" s="4"/>
      <c r="G1424" s="4"/>
      <c r="H1424" s="4"/>
      <c r="I1424" s="4"/>
      <c r="J1424" s="4"/>
      <c r="K1424" s="4"/>
      <c r="L1424" s="4"/>
      <c r="M1424" s="4"/>
      <c r="N1424" s="4"/>
    </row>
    <row r="1425" spans="1:14" x14ac:dyDescent="0.25">
      <c r="A1425" s="14" t="s">
        <v>3</v>
      </c>
      <c r="B1425" s="15" t="s">
        <v>4</v>
      </c>
      <c r="C1425" s="5"/>
      <c r="D1425" s="5"/>
      <c r="E1425" s="6"/>
      <c r="F1425" s="232" t="s">
        <v>5</v>
      </c>
      <c r="G1425" s="233" t="s">
        <v>6</v>
      </c>
      <c r="H1425" s="233" t="s">
        <v>109</v>
      </c>
      <c r="I1425" s="233" t="s">
        <v>110</v>
      </c>
      <c r="J1425" s="233"/>
      <c r="K1425" s="233"/>
      <c r="L1425" s="233"/>
      <c r="M1425" s="233"/>
      <c r="N1425" s="234" t="s">
        <v>7</v>
      </c>
    </row>
    <row r="1426" spans="1:14" x14ac:dyDescent="0.25">
      <c r="A1426" s="20" t="s">
        <v>8</v>
      </c>
      <c r="B1426" s="21" t="s">
        <v>9</v>
      </c>
      <c r="C1426" s="21"/>
      <c r="D1426" s="22"/>
      <c r="E1426" s="22"/>
      <c r="F1426" s="23">
        <f>+F1427+F1428+F1431</f>
        <v>16873261.950000003</v>
      </c>
      <c r="G1426" s="23">
        <f>+G1427+G1428+G1431</f>
        <v>16663904.669999998</v>
      </c>
      <c r="H1426" s="23">
        <f>SUM(H1427:H1431)</f>
        <v>20131792.469999999</v>
      </c>
      <c r="I1426" s="23">
        <f>+I1427+I1428+I1429+I1430+I1431</f>
        <v>18610111.379999999</v>
      </c>
      <c r="J1426" s="23"/>
      <c r="K1426" s="23"/>
      <c r="L1426" s="23"/>
      <c r="M1426" s="23"/>
      <c r="N1426" s="23">
        <f>+N1427+N1428+N1430+N1429+N1431</f>
        <v>72279070.469999999</v>
      </c>
    </row>
    <row r="1427" spans="1:14" x14ac:dyDescent="0.25">
      <c r="A1427" s="24"/>
      <c r="B1427" s="25" t="s">
        <v>10</v>
      </c>
      <c r="C1427" s="26"/>
      <c r="D1427" s="26"/>
      <c r="E1427" s="22"/>
      <c r="F1427" s="27">
        <f>12675374.22+1794438.13</f>
        <v>14469812.350000001</v>
      </c>
      <c r="G1427" s="27">
        <f>12564235.77+1729438.13</f>
        <v>14293673.899999999</v>
      </c>
      <c r="H1427" s="27">
        <f>12557235.77+3894438.13+1264750.8</f>
        <v>17716424.699999999</v>
      </c>
      <c r="I1427" s="27">
        <f>12632235.77+1944438.13+1620003.81</f>
        <v>16196677.709999999</v>
      </c>
      <c r="J1427" s="27"/>
      <c r="K1427" s="27"/>
      <c r="L1427" s="27"/>
      <c r="M1427" s="27"/>
      <c r="N1427" s="27">
        <f>SUM(F1427:I1427)</f>
        <v>62676588.660000004</v>
      </c>
    </row>
    <row r="1428" spans="1:14" x14ac:dyDescent="0.25">
      <c r="A1428" s="24"/>
      <c r="B1428" s="25" t="s">
        <v>11</v>
      </c>
      <c r="C1428" s="26"/>
      <c r="D1428" s="26"/>
      <c r="E1428" s="22"/>
      <c r="F1428" s="27">
        <v>185000</v>
      </c>
      <c r="G1428" s="27">
        <v>179000</v>
      </c>
      <c r="H1428" s="27">
        <v>179000</v>
      </c>
      <c r="I1428" s="27">
        <v>179000</v>
      </c>
      <c r="J1428" s="27"/>
      <c r="K1428" s="27"/>
      <c r="L1428" s="27"/>
      <c r="M1428" s="27"/>
      <c r="N1428" s="27">
        <f>SUM(F1428:I1428)</f>
        <v>722000</v>
      </c>
    </row>
    <row r="1429" spans="1:14" x14ac:dyDescent="0.25">
      <c r="A1429" s="24"/>
      <c r="B1429" s="28" t="s">
        <v>114</v>
      </c>
      <c r="C1429" s="29"/>
      <c r="D1429" s="29"/>
      <c r="E1429" s="22"/>
      <c r="F1429" s="27">
        <v>0</v>
      </c>
      <c r="G1429" s="27">
        <v>0</v>
      </c>
      <c r="H1429" s="27">
        <v>0</v>
      </c>
      <c r="I1429" s="27">
        <v>0</v>
      </c>
      <c r="J1429" s="27"/>
      <c r="K1429" s="27"/>
      <c r="L1429" s="27"/>
      <c r="M1429" s="27"/>
      <c r="N1429" s="27">
        <f>SUM(F1429:I1429)</f>
        <v>0</v>
      </c>
    </row>
    <row r="1430" spans="1:14" x14ac:dyDescent="0.25">
      <c r="A1430" s="24"/>
      <c r="B1430" s="28" t="s">
        <v>115</v>
      </c>
      <c r="C1430" s="29"/>
      <c r="D1430" s="29"/>
      <c r="E1430" s="22"/>
      <c r="F1430" s="27">
        <v>0</v>
      </c>
      <c r="G1430" s="27">
        <v>0</v>
      </c>
      <c r="H1430" s="27">
        <v>0</v>
      </c>
      <c r="I1430" s="27">
        <v>0</v>
      </c>
      <c r="J1430" s="27"/>
      <c r="K1430" s="27"/>
      <c r="L1430" s="27"/>
      <c r="M1430" s="27"/>
      <c r="N1430" s="27">
        <f>SUM(F1430:I1430)</f>
        <v>0</v>
      </c>
    </row>
    <row r="1431" spans="1:14" x14ac:dyDescent="0.25">
      <c r="A1431" s="24"/>
      <c r="B1431" s="226" t="s">
        <v>116</v>
      </c>
      <c r="C1431" s="226"/>
      <c r="D1431" s="226"/>
      <c r="E1431" s="22"/>
      <c r="F1431" s="27">
        <v>2218449.6</v>
      </c>
      <c r="G1431" s="27">
        <v>2191230.77</v>
      </c>
      <c r="H1431" s="27">
        <v>2236367.77</v>
      </c>
      <c r="I1431" s="27">
        <v>2234433.67</v>
      </c>
      <c r="J1431" s="27"/>
      <c r="K1431" s="27"/>
      <c r="L1431" s="27"/>
      <c r="M1431" s="27"/>
      <c r="N1431" s="27">
        <f>SUM(F1431:I1431)</f>
        <v>8880481.8100000005</v>
      </c>
    </row>
    <row r="1432" spans="1:14" x14ac:dyDescent="0.25">
      <c r="A1432" s="20" t="s">
        <v>12</v>
      </c>
      <c r="B1432" s="31" t="s">
        <v>13</v>
      </c>
      <c r="C1432" s="26"/>
      <c r="D1432" s="22"/>
      <c r="E1432" s="22"/>
      <c r="F1432" s="23">
        <f>+F1433+F1434+F1438+F1437+F1436+F1442</f>
        <v>1312510.1099999999</v>
      </c>
      <c r="G1432" s="23">
        <f>+G1433+G1434+G1438+G1437+G1436+G1442+G1435</f>
        <v>1943581.52</v>
      </c>
      <c r="H1432" s="23">
        <f>+H1433+H1434+H1435+H1437+H1438+H1439</f>
        <v>2711258.6399999997</v>
      </c>
      <c r="I1432" s="23">
        <f>SUM(I1433:I1443)</f>
        <v>2877774.11</v>
      </c>
      <c r="J1432" s="23"/>
      <c r="K1432" s="23"/>
      <c r="L1432" s="23"/>
      <c r="M1432" s="23"/>
      <c r="N1432" s="23">
        <f>SUM(N1433:N1444)</f>
        <v>8845124.3800000008</v>
      </c>
    </row>
    <row r="1433" spans="1:14" x14ac:dyDescent="0.25">
      <c r="A1433" s="24"/>
      <c r="B1433" s="25" t="s">
        <v>14</v>
      </c>
      <c r="C1433" s="26"/>
      <c r="D1433" s="26"/>
      <c r="E1433" s="22"/>
      <c r="F1433" s="27">
        <v>294894.03000000003</v>
      </c>
      <c r="G1433" s="27">
        <v>728069.45</v>
      </c>
      <c r="H1433" s="27">
        <v>401830.37</v>
      </c>
      <c r="I1433" s="27">
        <v>204286.39</v>
      </c>
      <c r="J1433" s="27"/>
      <c r="K1433" s="27"/>
      <c r="L1433" s="27"/>
      <c r="M1433" s="27"/>
      <c r="N1433" s="27">
        <f t="shared" ref="N1433:N1444" si="43">SUM(F1433:I1433)</f>
        <v>1629080.2400000002</v>
      </c>
    </row>
    <row r="1434" spans="1:14" x14ac:dyDescent="0.25">
      <c r="A1434" s="32"/>
      <c r="B1434" s="7" t="s">
        <v>15</v>
      </c>
      <c r="C1434" s="226"/>
      <c r="D1434" s="226"/>
      <c r="E1434" s="22"/>
      <c r="F1434" s="27">
        <v>0</v>
      </c>
      <c r="G1434" s="27">
        <v>0</v>
      </c>
      <c r="H1434" s="27">
        <v>0</v>
      </c>
      <c r="I1434" s="27">
        <v>0</v>
      </c>
      <c r="J1434" s="27"/>
      <c r="K1434" s="27"/>
      <c r="L1434" s="27"/>
      <c r="M1434" s="27"/>
      <c r="N1434" s="27">
        <f t="shared" si="43"/>
        <v>0</v>
      </c>
    </row>
    <row r="1435" spans="1:14" x14ac:dyDescent="0.25">
      <c r="A1435" s="24"/>
      <c r="B1435" s="25" t="s">
        <v>16</v>
      </c>
      <c r="C1435" s="26"/>
      <c r="D1435" s="26"/>
      <c r="E1435" s="22"/>
      <c r="F1435" s="27">
        <f t="shared" ref="F1435" si="44">SUM(E1435:E1435)</f>
        <v>0</v>
      </c>
      <c r="G1435" s="27">
        <v>422180</v>
      </c>
      <c r="H1435" s="27">
        <v>0</v>
      </c>
      <c r="I1435" s="27">
        <v>0</v>
      </c>
      <c r="J1435" s="27"/>
      <c r="K1435" s="27"/>
      <c r="L1435" s="27"/>
      <c r="M1435" s="27"/>
      <c r="N1435" s="27">
        <f t="shared" si="43"/>
        <v>422180</v>
      </c>
    </row>
    <row r="1436" spans="1:14" x14ac:dyDescent="0.25">
      <c r="A1436" s="24"/>
      <c r="B1436" s="33" t="s">
        <v>17</v>
      </c>
      <c r="C1436" s="33"/>
      <c r="D1436" s="33"/>
      <c r="E1436" s="22"/>
      <c r="F1436" s="27">
        <v>0</v>
      </c>
      <c r="G1436" s="27">
        <v>0</v>
      </c>
      <c r="H1436" s="27">
        <v>0</v>
      </c>
      <c r="I1436" s="27">
        <v>0</v>
      </c>
      <c r="J1436" s="27"/>
      <c r="K1436" s="27"/>
      <c r="L1436" s="27"/>
      <c r="M1436" s="27"/>
      <c r="N1436" s="27">
        <f t="shared" si="43"/>
        <v>0</v>
      </c>
    </row>
    <row r="1437" spans="1:14" x14ac:dyDescent="0.25">
      <c r="A1437" s="24"/>
      <c r="B1437" s="25" t="s">
        <v>18</v>
      </c>
      <c r="C1437" s="26"/>
      <c r="D1437" s="26"/>
      <c r="E1437" s="34"/>
      <c r="F1437" s="27">
        <v>702496.1</v>
      </c>
      <c r="G1437" s="27">
        <v>784996.09</v>
      </c>
      <c r="H1437" s="27">
        <v>1412496.09</v>
      </c>
      <c r="I1437" s="27">
        <v>794999.99</v>
      </c>
      <c r="J1437" s="27"/>
      <c r="K1437" s="27"/>
      <c r="L1437" s="27"/>
      <c r="M1437" s="27"/>
      <c r="N1437" s="27">
        <f t="shared" si="43"/>
        <v>3694988.2700000005</v>
      </c>
    </row>
    <row r="1438" spans="1:14" x14ac:dyDescent="0.25">
      <c r="A1438" s="24"/>
      <c r="B1438" s="25" t="s">
        <v>19</v>
      </c>
      <c r="C1438" s="26"/>
      <c r="D1438" s="26"/>
      <c r="E1438" s="22"/>
      <c r="F1438" s="27">
        <v>67119.98</v>
      </c>
      <c r="G1438" s="27">
        <v>8335.98</v>
      </c>
      <c r="H1438" s="27">
        <v>125559.98</v>
      </c>
      <c r="I1438" s="27">
        <v>1516863.4</v>
      </c>
      <c r="J1438" s="27"/>
      <c r="K1438" s="27"/>
      <c r="L1438" s="27"/>
      <c r="M1438" s="27"/>
      <c r="N1438" s="27">
        <f t="shared" si="43"/>
        <v>1717879.3399999999</v>
      </c>
    </row>
    <row r="1439" spans="1:14" x14ac:dyDescent="0.25">
      <c r="A1439" s="24"/>
      <c r="B1439" s="25" t="s">
        <v>166</v>
      </c>
      <c r="C1439" s="26"/>
      <c r="D1439" s="26"/>
      <c r="E1439" s="22"/>
      <c r="F1439" s="27">
        <v>0</v>
      </c>
      <c r="G1439" s="27"/>
      <c r="H1439" s="27">
        <v>771372.2</v>
      </c>
      <c r="I1439" s="27">
        <v>185624.33</v>
      </c>
      <c r="J1439" s="27"/>
      <c r="K1439" s="27"/>
      <c r="L1439" s="27"/>
      <c r="M1439" s="27"/>
      <c r="N1439" s="27">
        <f t="shared" si="43"/>
        <v>956996.52999999991</v>
      </c>
    </row>
    <row r="1440" spans="1:14" x14ac:dyDescent="0.25">
      <c r="A1440" s="24"/>
      <c r="B1440" s="7" t="s">
        <v>20</v>
      </c>
      <c r="C1440" s="26"/>
      <c r="D1440" s="26"/>
      <c r="E1440" s="22"/>
      <c r="F1440" s="27">
        <v>0</v>
      </c>
      <c r="G1440" s="27">
        <v>0</v>
      </c>
      <c r="H1440" s="27">
        <v>0</v>
      </c>
      <c r="I1440" s="27">
        <v>0</v>
      </c>
      <c r="J1440" s="27"/>
      <c r="K1440" s="27"/>
      <c r="L1440" s="27"/>
      <c r="M1440" s="27"/>
      <c r="N1440" s="27">
        <f t="shared" si="43"/>
        <v>0</v>
      </c>
    </row>
    <row r="1441" spans="1:14" x14ac:dyDescent="0.25">
      <c r="A1441" s="24"/>
      <c r="B1441" s="226" t="s">
        <v>21</v>
      </c>
      <c r="C1441" s="226"/>
      <c r="D1441" s="226"/>
      <c r="E1441" s="226"/>
      <c r="F1441" s="27">
        <v>0</v>
      </c>
      <c r="G1441" s="27">
        <v>0</v>
      </c>
      <c r="H1441" s="27">
        <v>0</v>
      </c>
      <c r="I1441" s="27">
        <v>0</v>
      </c>
      <c r="J1441" s="27"/>
      <c r="K1441" s="27"/>
      <c r="L1441" s="27"/>
      <c r="M1441" s="27"/>
      <c r="N1441" s="27">
        <f t="shared" si="43"/>
        <v>0</v>
      </c>
    </row>
    <row r="1442" spans="1:14" x14ac:dyDescent="0.25">
      <c r="A1442" s="24"/>
      <c r="B1442" s="7" t="s">
        <v>22</v>
      </c>
      <c r="C1442" s="226"/>
      <c r="D1442" s="226"/>
      <c r="E1442" s="226"/>
      <c r="F1442" s="27">
        <v>248000</v>
      </c>
      <c r="G1442" s="27">
        <v>0</v>
      </c>
      <c r="H1442" s="27">
        <v>0</v>
      </c>
      <c r="I1442" s="27">
        <v>176000</v>
      </c>
      <c r="J1442" s="27"/>
      <c r="K1442" s="27"/>
      <c r="L1442" s="27"/>
      <c r="M1442" s="27"/>
      <c r="N1442" s="27">
        <f t="shared" si="43"/>
        <v>424000</v>
      </c>
    </row>
    <row r="1443" spans="1:14" x14ac:dyDescent="0.25">
      <c r="A1443" s="24"/>
      <c r="B1443" s="7" t="s">
        <v>23</v>
      </c>
      <c r="C1443" s="226"/>
      <c r="D1443" s="226"/>
      <c r="E1443" s="22"/>
      <c r="F1443" s="27">
        <v>0</v>
      </c>
      <c r="G1443" s="27">
        <v>0</v>
      </c>
      <c r="H1443" s="27">
        <v>0</v>
      </c>
      <c r="I1443" s="27">
        <v>0</v>
      </c>
      <c r="J1443" s="27"/>
      <c r="K1443" s="27"/>
      <c r="L1443" s="27"/>
      <c r="M1443" s="27"/>
      <c r="N1443" s="27">
        <f t="shared" si="43"/>
        <v>0</v>
      </c>
    </row>
    <row r="1444" spans="1:14" x14ac:dyDescent="0.25">
      <c r="A1444" s="24"/>
      <c r="B1444" s="226" t="s">
        <v>117</v>
      </c>
      <c r="C1444" s="226"/>
      <c r="D1444" s="226"/>
      <c r="E1444" s="22"/>
      <c r="F1444" s="27">
        <v>0</v>
      </c>
      <c r="G1444" s="27">
        <v>0</v>
      </c>
      <c r="H1444" s="27">
        <v>0</v>
      </c>
      <c r="I1444" s="27">
        <v>0</v>
      </c>
      <c r="J1444" s="27"/>
      <c r="K1444" s="27"/>
      <c r="L1444" s="27"/>
      <c r="M1444" s="27"/>
      <c r="N1444" s="27">
        <f t="shared" si="43"/>
        <v>0</v>
      </c>
    </row>
    <row r="1445" spans="1:14" x14ac:dyDescent="0.25">
      <c r="A1445" s="20" t="s">
        <v>24</v>
      </c>
      <c r="B1445" s="31" t="s">
        <v>25</v>
      </c>
      <c r="C1445" s="26"/>
      <c r="D1445" s="22"/>
      <c r="E1445" s="22"/>
      <c r="F1445" s="23">
        <f>+F1452</f>
        <v>170000</v>
      </c>
      <c r="G1445" s="23">
        <f>G1446+G1452+G1450+G1456</f>
        <v>2226543.9700000002</v>
      </c>
      <c r="H1445" s="23">
        <f>+H1450+H1452</f>
        <v>1433139.2</v>
      </c>
      <c r="I1445" s="23">
        <f>+I1446+I1447+I1448+I1449+I1450+I1451+I1452</f>
        <v>1448191.5</v>
      </c>
      <c r="J1445" s="23"/>
      <c r="K1445" s="23"/>
      <c r="L1445" s="23"/>
      <c r="M1445" s="23"/>
      <c r="N1445" s="23">
        <f>SUM(N1446:N1456)</f>
        <v>5277874.67</v>
      </c>
    </row>
    <row r="1446" spans="1:14" x14ac:dyDescent="0.25">
      <c r="A1446" s="24"/>
      <c r="B1446" s="226" t="s">
        <v>118</v>
      </c>
      <c r="C1446" s="226"/>
      <c r="D1446" s="226"/>
      <c r="E1446" s="22"/>
      <c r="F1446" s="27">
        <v>0</v>
      </c>
      <c r="G1446" s="27">
        <v>329998.8</v>
      </c>
      <c r="H1446" s="27">
        <v>0</v>
      </c>
      <c r="I1446" s="27">
        <v>0</v>
      </c>
      <c r="J1446" s="27"/>
      <c r="K1446" s="27"/>
      <c r="L1446" s="27"/>
      <c r="M1446" s="27"/>
      <c r="N1446" s="27">
        <f t="shared" ref="N1446:N1456" si="45">SUM(F1446:I1446)</f>
        <v>329998.8</v>
      </c>
    </row>
    <row r="1447" spans="1:14" x14ac:dyDescent="0.25">
      <c r="A1447" s="24"/>
      <c r="B1447" s="25" t="s">
        <v>26</v>
      </c>
      <c r="C1447" s="26"/>
      <c r="D1447" s="26"/>
      <c r="E1447" s="22"/>
      <c r="F1447" s="27">
        <v>0</v>
      </c>
      <c r="G1447" s="27">
        <v>0</v>
      </c>
      <c r="H1447" s="27">
        <v>0</v>
      </c>
      <c r="I1447" s="27">
        <v>0</v>
      </c>
      <c r="J1447" s="27"/>
      <c r="K1447" s="27"/>
      <c r="L1447" s="27"/>
      <c r="M1447" s="27"/>
      <c r="N1447" s="27">
        <f t="shared" si="45"/>
        <v>0</v>
      </c>
    </row>
    <row r="1448" spans="1:14" x14ac:dyDescent="0.25">
      <c r="A1448" s="24"/>
      <c r="B1448" s="226" t="s">
        <v>119</v>
      </c>
      <c r="C1448" s="226"/>
      <c r="D1448" s="226"/>
      <c r="E1448" s="22"/>
      <c r="F1448" s="27">
        <v>0</v>
      </c>
      <c r="G1448" s="27">
        <v>0</v>
      </c>
      <c r="H1448" s="27">
        <v>0</v>
      </c>
      <c r="I1448" s="27">
        <v>7400</v>
      </c>
      <c r="J1448" s="27"/>
      <c r="K1448" s="27"/>
      <c r="L1448" s="27"/>
      <c r="M1448" s="27"/>
      <c r="N1448" s="27">
        <f t="shared" si="45"/>
        <v>7400</v>
      </c>
    </row>
    <row r="1449" spans="1:14" x14ac:dyDescent="0.25">
      <c r="A1449" s="24"/>
      <c r="B1449" s="33" t="s">
        <v>27</v>
      </c>
      <c r="C1449" s="33"/>
      <c r="D1449" s="33"/>
      <c r="E1449" s="22"/>
      <c r="F1449" s="27">
        <v>0</v>
      </c>
      <c r="G1449" s="27">
        <v>0</v>
      </c>
      <c r="H1449" s="27">
        <v>0</v>
      </c>
      <c r="I1449" s="27">
        <v>0</v>
      </c>
      <c r="J1449" s="27"/>
      <c r="K1449" s="27"/>
      <c r="L1449" s="27"/>
      <c r="M1449" s="27"/>
      <c r="N1449" s="27">
        <f t="shared" si="45"/>
        <v>0</v>
      </c>
    </row>
    <row r="1450" spans="1:14" x14ac:dyDescent="0.25">
      <c r="A1450" s="24"/>
      <c r="B1450" s="226" t="s">
        <v>120</v>
      </c>
      <c r="C1450" s="226"/>
      <c r="D1450" s="226"/>
      <c r="E1450" s="22"/>
      <c r="F1450" s="27">
        <v>0</v>
      </c>
      <c r="G1450" s="27">
        <v>823640</v>
      </c>
      <c r="H1450" s="27">
        <v>1073139.2</v>
      </c>
      <c r="I1450" s="27">
        <v>1080791.5</v>
      </c>
      <c r="J1450" s="27"/>
      <c r="K1450" s="27"/>
      <c r="L1450" s="27"/>
      <c r="M1450" s="27"/>
      <c r="N1450" s="27">
        <f t="shared" si="45"/>
        <v>2977570.7</v>
      </c>
    </row>
    <row r="1451" spans="1:14" x14ac:dyDescent="0.25">
      <c r="A1451" s="24"/>
      <c r="B1451" s="226" t="s">
        <v>121</v>
      </c>
      <c r="C1451" s="226"/>
      <c r="D1451" s="226"/>
      <c r="E1451" s="22"/>
      <c r="F1451" s="27">
        <v>0</v>
      </c>
      <c r="G1451" s="27">
        <v>0</v>
      </c>
      <c r="H1451" s="27">
        <v>0</v>
      </c>
      <c r="I1451" s="27">
        <v>0</v>
      </c>
      <c r="J1451" s="27"/>
      <c r="K1451" s="27"/>
      <c r="L1451" s="27"/>
      <c r="M1451" s="27"/>
      <c r="N1451" s="27">
        <f t="shared" si="45"/>
        <v>0</v>
      </c>
    </row>
    <row r="1452" spans="1:14" x14ac:dyDescent="0.25">
      <c r="A1452" s="24"/>
      <c r="B1452" s="7" t="s">
        <v>28</v>
      </c>
      <c r="C1452" s="226"/>
      <c r="D1452" s="226"/>
      <c r="E1452" s="22"/>
      <c r="F1452" s="27">
        <v>170000</v>
      </c>
      <c r="G1452" s="27">
        <v>788476.8</v>
      </c>
      <c r="H1452" s="27">
        <v>360000</v>
      </c>
      <c r="I1452" s="27">
        <v>360000</v>
      </c>
      <c r="J1452" s="27"/>
      <c r="K1452" s="27"/>
      <c r="L1452" s="27"/>
      <c r="M1452" s="27"/>
      <c r="N1452" s="27">
        <f t="shared" si="45"/>
        <v>1678476.8</v>
      </c>
    </row>
    <row r="1453" spans="1:14" x14ac:dyDescent="0.25">
      <c r="A1453" s="24"/>
      <c r="B1453" s="7" t="s">
        <v>29</v>
      </c>
      <c r="C1453" s="226"/>
      <c r="D1453" s="226"/>
      <c r="E1453" s="22"/>
      <c r="F1453" s="27">
        <v>0</v>
      </c>
      <c r="G1453" s="27">
        <v>0</v>
      </c>
      <c r="H1453" s="27">
        <v>0</v>
      </c>
      <c r="I1453" s="27">
        <v>0</v>
      </c>
      <c r="J1453" s="27"/>
      <c r="K1453" s="27"/>
      <c r="L1453" s="27"/>
      <c r="M1453" s="27"/>
      <c r="N1453" s="27">
        <f t="shared" si="45"/>
        <v>0</v>
      </c>
    </row>
    <row r="1454" spans="1:14" x14ac:dyDescent="0.25">
      <c r="A1454" s="24"/>
      <c r="B1454" s="35" t="s">
        <v>30</v>
      </c>
      <c r="C1454" s="226"/>
      <c r="D1454" s="226"/>
      <c r="E1454" s="36"/>
      <c r="F1454" s="27">
        <v>0</v>
      </c>
      <c r="G1454" s="27">
        <v>0</v>
      </c>
      <c r="H1454" s="27">
        <v>0</v>
      </c>
      <c r="I1454" s="27">
        <v>0</v>
      </c>
      <c r="J1454" s="27"/>
      <c r="K1454" s="27"/>
      <c r="L1454" s="27"/>
      <c r="M1454" s="27"/>
      <c r="N1454" s="27">
        <f t="shared" si="45"/>
        <v>0</v>
      </c>
    </row>
    <row r="1455" spans="1:14" x14ac:dyDescent="0.25">
      <c r="A1455" s="24"/>
      <c r="B1455" s="35" t="s">
        <v>31</v>
      </c>
      <c r="C1455" s="226"/>
      <c r="D1455" s="226"/>
      <c r="E1455" s="36"/>
      <c r="F1455" s="27">
        <v>0</v>
      </c>
      <c r="G1455" s="27">
        <v>0</v>
      </c>
      <c r="H1455" s="27">
        <v>0</v>
      </c>
      <c r="I1455" s="27">
        <v>0</v>
      </c>
      <c r="J1455" s="27"/>
      <c r="K1455" s="27"/>
      <c r="L1455" s="27"/>
      <c r="M1455" s="27"/>
      <c r="N1455" s="27">
        <f t="shared" si="45"/>
        <v>0</v>
      </c>
    </row>
    <row r="1456" spans="1:14" x14ac:dyDescent="0.25">
      <c r="A1456" s="24"/>
      <c r="B1456" s="33" t="s">
        <v>32</v>
      </c>
      <c r="C1456" s="33"/>
      <c r="D1456" s="33"/>
      <c r="E1456" s="22"/>
      <c r="F1456" s="27">
        <v>0</v>
      </c>
      <c r="G1456" s="27">
        <v>284428.37</v>
      </c>
      <c r="H1456" s="27">
        <v>0</v>
      </c>
      <c r="I1456" s="27">
        <v>0</v>
      </c>
      <c r="J1456" s="27"/>
      <c r="K1456" s="27"/>
      <c r="L1456" s="27"/>
      <c r="M1456" s="27"/>
      <c r="N1456" s="27">
        <f t="shared" si="45"/>
        <v>284428.37</v>
      </c>
    </row>
    <row r="1457" spans="1:14" x14ac:dyDescent="0.25">
      <c r="A1457" s="20" t="s">
        <v>33</v>
      </c>
      <c r="B1457" s="31" t="s">
        <v>34</v>
      </c>
      <c r="C1457" s="26"/>
      <c r="D1457" s="22"/>
      <c r="E1457" s="22"/>
      <c r="F1457" s="23">
        <v>0</v>
      </c>
      <c r="G1457" s="23">
        <v>0</v>
      </c>
      <c r="H1457" s="23">
        <v>0</v>
      </c>
      <c r="I1457" s="23">
        <v>0</v>
      </c>
      <c r="J1457" s="23"/>
      <c r="K1457" s="23"/>
      <c r="L1457" s="23"/>
      <c r="M1457" s="23"/>
      <c r="N1457" s="23">
        <v>0</v>
      </c>
    </row>
    <row r="1458" spans="1:14" x14ac:dyDescent="0.25">
      <c r="A1458" s="24"/>
      <c r="B1458" s="274" t="s">
        <v>35</v>
      </c>
      <c r="C1458" s="274"/>
      <c r="D1458" s="274"/>
      <c r="E1458" s="274"/>
      <c r="F1458" s="27">
        <v>0</v>
      </c>
      <c r="G1458" s="27">
        <v>0</v>
      </c>
      <c r="H1458" s="27">
        <v>0</v>
      </c>
      <c r="I1458" s="27">
        <v>0</v>
      </c>
      <c r="J1458" s="27"/>
      <c r="K1458" s="27"/>
      <c r="L1458" s="27"/>
      <c r="M1458" s="27"/>
      <c r="N1458" s="27">
        <f t="shared" ref="N1458:N1469" si="46">SUM(F1458:G1458)</f>
        <v>0</v>
      </c>
    </row>
    <row r="1459" spans="1:14" x14ac:dyDescent="0.25">
      <c r="A1459" s="24"/>
      <c r="B1459" s="7" t="s">
        <v>36</v>
      </c>
      <c r="C1459" s="226"/>
      <c r="D1459" s="226"/>
      <c r="E1459" s="226"/>
      <c r="F1459" s="27">
        <v>0</v>
      </c>
      <c r="G1459" s="27">
        <v>0</v>
      </c>
      <c r="H1459" s="27">
        <v>0</v>
      </c>
      <c r="I1459" s="27">
        <v>0</v>
      </c>
      <c r="J1459" s="27"/>
      <c r="K1459" s="27"/>
      <c r="L1459" s="27"/>
      <c r="M1459" s="27"/>
      <c r="N1459" s="27">
        <f t="shared" si="46"/>
        <v>0</v>
      </c>
    </row>
    <row r="1460" spans="1:14" x14ac:dyDescent="0.25">
      <c r="A1460" s="24"/>
      <c r="B1460" s="7" t="s">
        <v>37</v>
      </c>
      <c r="C1460" s="226"/>
      <c r="D1460" s="226"/>
      <c r="E1460" s="22"/>
      <c r="F1460" s="27">
        <v>0</v>
      </c>
      <c r="G1460" s="27">
        <v>0</v>
      </c>
      <c r="H1460" s="27">
        <v>0</v>
      </c>
      <c r="I1460" s="27">
        <v>0</v>
      </c>
      <c r="J1460" s="27"/>
      <c r="K1460" s="27"/>
      <c r="L1460" s="27"/>
      <c r="M1460" s="27"/>
      <c r="N1460" s="27">
        <f t="shared" si="46"/>
        <v>0</v>
      </c>
    </row>
    <row r="1461" spans="1:14" x14ac:dyDescent="0.25">
      <c r="A1461" s="24"/>
      <c r="B1461" s="7" t="s">
        <v>38</v>
      </c>
      <c r="C1461" s="226"/>
      <c r="D1461" s="226"/>
      <c r="E1461" s="22"/>
      <c r="F1461" s="27">
        <v>0</v>
      </c>
      <c r="G1461" s="27">
        <v>0</v>
      </c>
      <c r="H1461" s="27">
        <v>0</v>
      </c>
      <c r="I1461" s="27">
        <v>0</v>
      </c>
      <c r="J1461" s="27"/>
      <c r="K1461" s="27"/>
      <c r="L1461" s="27"/>
      <c r="M1461" s="27"/>
      <c r="N1461" s="27">
        <f t="shared" si="46"/>
        <v>0</v>
      </c>
    </row>
    <row r="1462" spans="1:14" x14ac:dyDescent="0.25">
      <c r="A1462" s="24"/>
      <c r="B1462" s="7" t="s">
        <v>39</v>
      </c>
      <c r="C1462" s="226"/>
      <c r="D1462" s="226"/>
      <c r="E1462" s="22"/>
      <c r="F1462" s="27">
        <v>0</v>
      </c>
      <c r="G1462" s="27">
        <v>0</v>
      </c>
      <c r="H1462" s="27">
        <v>0</v>
      </c>
      <c r="I1462" s="27">
        <v>0</v>
      </c>
      <c r="J1462" s="27"/>
      <c r="K1462" s="27"/>
      <c r="L1462" s="27"/>
      <c r="M1462" s="27"/>
      <c r="N1462" s="27">
        <f t="shared" si="46"/>
        <v>0</v>
      </c>
    </row>
    <row r="1463" spans="1:14" x14ac:dyDescent="0.25">
      <c r="A1463" s="24"/>
      <c r="B1463" s="7" t="s">
        <v>40</v>
      </c>
      <c r="C1463" s="226"/>
      <c r="D1463" s="226"/>
      <c r="E1463" s="22"/>
      <c r="F1463" s="27">
        <v>0</v>
      </c>
      <c r="G1463" s="27">
        <v>0</v>
      </c>
      <c r="H1463" s="27">
        <v>0</v>
      </c>
      <c r="I1463" s="27">
        <v>0</v>
      </c>
      <c r="J1463" s="27"/>
      <c r="K1463" s="27"/>
      <c r="L1463" s="27"/>
      <c r="M1463" s="27"/>
      <c r="N1463" s="27">
        <f t="shared" si="46"/>
        <v>0</v>
      </c>
    </row>
    <row r="1464" spans="1:14" x14ac:dyDescent="0.25">
      <c r="A1464" s="24"/>
      <c r="B1464" s="7" t="s">
        <v>41</v>
      </c>
      <c r="C1464" s="226"/>
      <c r="D1464" s="226"/>
      <c r="E1464" s="22"/>
      <c r="F1464" s="27">
        <v>0</v>
      </c>
      <c r="G1464" s="27">
        <v>0</v>
      </c>
      <c r="H1464" s="27">
        <v>0</v>
      </c>
      <c r="I1464" s="27">
        <v>0</v>
      </c>
      <c r="J1464" s="27"/>
      <c r="K1464" s="27"/>
      <c r="L1464" s="27"/>
      <c r="M1464" s="27"/>
      <c r="N1464" s="27">
        <f t="shared" si="46"/>
        <v>0</v>
      </c>
    </row>
    <row r="1465" spans="1:14" x14ac:dyDescent="0.25">
      <c r="A1465" s="24"/>
      <c r="B1465" s="7" t="s">
        <v>42</v>
      </c>
      <c r="C1465" s="226"/>
      <c r="D1465" s="226"/>
      <c r="E1465" s="22"/>
      <c r="F1465" s="27">
        <v>0</v>
      </c>
      <c r="G1465" s="27">
        <v>0</v>
      </c>
      <c r="H1465" s="27">
        <v>0</v>
      </c>
      <c r="I1465" s="27">
        <v>0</v>
      </c>
      <c r="J1465" s="27"/>
      <c r="K1465" s="27"/>
      <c r="L1465" s="27"/>
      <c r="M1465" s="27"/>
      <c r="N1465" s="27">
        <f t="shared" si="46"/>
        <v>0</v>
      </c>
    </row>
    <row r="1466" spans="1:14" x14ac:dyDescent="0.25">
      <c r="A1466" s="24"/>
      <c r="B1466" s="7" t="s">
        <v>41</v>
      </c>
      <c r="C1466" s="226"/>
      <c r="D1466" s="226"/>
      <c r="E1466" s="22"/>
      <c r="F1466" s="27">
        <v>0</v>
      </c>
      <c r="G1466" s="27">
        <v>0</v>
      </c>
      <c r="H1466" s="27">
        <v>0</v>
      </c>
      <c r="I1466" s="27">
        <v>0</v>
      </c>
      <c r="J1466" s="27"/>
      <c r="K1466" s="27"/>
      <c r="L1466" s="27"/>
      <c r="M1466" s="27"/>
      <c r="N1466" s="27">
        <f t="shared" si="46"/>
        <v>0</v>
      </c>
    </row>
    <row r="1467" spans="1:14" x14ac:dyDescent="0.25">
      <c r="A1467" s="37"/>
      <c r="B1467" s="38" t="s">
        <v>43</v>
      </c>
      <c r="C1467" s="22"/>
      <c r="D1467" s="22"/>
      <c r="E1467" s="22"/>
      <c r="F1467" s="27">
        <v>0</v>
      </c>
      <c r="G1467" s="27">
        <v>0</v>
      </c>
      <c r="H1467" s="27">
        <v>0</v>
      </c>
      <c r="I1467" s="27">
        <v>0</v>
      </c>
      <c r="J1467" s="27"/>
      <c r="K1467" s="27"/>
      <c r="L1467" s="27"/>
      <c r="M1467" s="27"/>
      <c r="N1467" s="27">
        <f t="shared" si="46"/>
        <v>0</v>
      </c>
    </row>
    <row r="1468" spans="1:14" x14ac:dyDescent="0.25">
      <c r="A1468" s="37"/>
      <c r="B1468" s="38" t="s">
        <v>44</v>
      </c>
      <c r="C1468" s="22"/>
      <c r="D1468" s="22"/>
      <c r="E1468" s="22"/>
      <c r="F1468" s="27">
        <v>0</v>
      </c>
      <c r="G1468" s="27">
        <v>0</v>
      </c>
      <c r="H1468" s="27">
        <v>0</v>
      </c>
      <c r="I1468" s="27">
        <v>0</v>
      </c>
      <c r="J1468" s="27"/>
      <c r="K1468" s="27"/>
      <c r="L1468" s="27"/>
      <c r="M1468" s="27"/>
      <c r="N1468" s="27">
        <f t="shared" si="46"/>
        <v>0</v>
      </c>
    </row>
    <row r="1469" spans="1:14" x14ac:dyDescent="0.25">
      <c r="A1469" s="37"/>
      <c r="B1469" s="38" t="s">
        <v>45</v>
      </c>
      <c r="C1469" s="22"/>
      <c r="D1469" s="22"/>
      <c r="E1469" s="22"/>
      <c r="F1469" s="27">
        <v>0</v>
      </c>
      <c r="G1469" s="27">
        <v>0</v>
      </c>
      <c r="H1469" s="27">
        <v>0</v>
      </c>
      <c r="I1469" s="27">
        <v>0</v>
      </c>
      <c r="J1469" s="27"/>
      <c r="K1469" s="27"/>
      <c r="L1469" s="27"/>
      <c r="M1469" s="27"/>
      <c r="N1469" s="27">
        <f t="shared" si="46"/>
        <v>0</v>
      </c>
    </row>
    <row r="1470" spans="1:14" x14ac:dyDescent="0.25">
      <c r="A1470" s="39" t="s">
        <v>46</v>
      </c>
      <c r="B1470" s="40" t="s">
        <v>47</v>
      </c>
      <c r="C1470" s="38"/>
      <c r="D1470" s="38"/>
      <c r="E1470" s="38"/>
      <c r="F1470" s="23">
        <v>0</v>
      </c>
      <c r="G1470" s="23">
        <v>0</v>
      </c>
      <c r="H1470" s="23">
        <v>0</v>
      </c>
      <c r="I1470" s="23">
        <v>0</v>
      </c>
      <c r="J1470" s="23"/>
      <c r="K1470" s="23"/>
      <c r="L1470" s="23"/>
      <c r="M1470" s="23"/>
      <c r="N1470" s="23">
        <v>0</v>
      </c>
    </row>
    <row r="1471" spans="1:14" x14ac:dyDescent="0.25">
      <c r="A1471" s="8"/>
      <c r="B1471" s="38" t="s">
        <v>48</v>
      </c>
      <c r="C1471" s="38"/>
      <c r="D1471" s="38"/>
      <c r="E1471" s="38"/>
      <c r="F1471" s="27">
        <v>0</v>
      </c>
      <c r="G1471" s="27">
        <v>0</v>
      </c>
      <c r="H1471" s="27">
        <v>0</v>
      </c>
      <c r="I1471" s="27">
        <v>0</v>
      </c>
      <c r="J1471" s="27"/>
      <c r="K1471" s="27"/>
      <c r="L1471" s="27"/>
      <c r="M1471" s="27"/>
      <c r="N1471" s="27">
        <f t="shared" ref="N1471:N1482" si="47">SUM(F1471:G1471)</f>
        <v>0</v>
      </c>
    </row>
    <row r="1472" spans="1:14" x14ac:dyDescent="0.25">
      <c r="A1472" s="8"/>
      <c r="B1472" s="38" t="s">
        <v>49</v>
      </c>
      <c r="C1472" s="38"/>
      <c r="D1472" s="38"/>
      <c r="E1472" s="38"/>
      <c r="F1472" s="27">
        <v>0</v>
      </c>
      <c r="G1472" s="27">
        <v>0</v>
      </c>
      <c r="H1472" s="27">
        <v>0</v>
      </c>
      <c r="I1472" s="27">
        <v>0</v>
      </c>
      <c r="J1472" s="27"/>
      <c r="K1472" s="27"/>
      <c r="L1472" s="27"/>
      <c r="M1472" s="27"/>
      <c r="N1472" s="27">
        <f t="shared" si="47"/>
        <v>0</v>
      </c>
    </row>
    <row r="1473" spans="1:14" x14ac:dyDescent="0.25">
      <c r="A1473" s="8"/>
      <c r="B1473" s="38" t="s">
        <v>37</v>
      </c>
      <c r="C1473" s="38"/>
      <c r="D1473" s="38"/>
      <c r="E1473" s="38"/>
      <c r="F1473" s="27">
        <v>0</v>
      </c>
      <c r="G1473" s="27">
        <v>0</v>
      </c>
      <c r="H1473" s="27">
        <v>0</v>
      </c>
      <c r="I1473" s="27">
        <v>0</v>
      </c>
      <c r="J1473" s="27"/>
      <c r="K1473" s="27"/>
      <c r="L1473" s="27"/>
      <c r="M1473" s="27"/>
      <c r="N1473" s="27">
        <f t="shared" si="47"/>
        <v>0</v>
      </c>
    </row>
    <row r="1474" spans="1:14" x14ac:dyDescent="0.25">
      <c r="A1474" s="8"/>
      <c r="B1474" s="38" t="s">
        <v>50</v>
      </c>
      <c r="C1474" s="38"/>
      <c r="D1474" s="38"/>
      <c r="E1474" s="38"/>
      <c r="F1474" s="27">
        <v>0</v>
      </c>
      <c r="G1474" s="27">
        <v>0</v>
      </c>
      <c r="H1474" s="27">
        <v>0</v>
      </c>
      <c r="I1474" s="27">
        <v>0</v>
      </c>
      <c r="J1474" s="27"/>
      <c r="K1474" s="27"/>
      <c r="L1474" s="27"/>
      <c r="M1474" s="27"/>
      <c r="N1474" s="27">
        <f t="shared" si="47"/>
        <v>0</v>
      </c>
    </row>
    <row r="1475" spans="1:14" x14ac:dyDescent="0.25">
      <c r="A1475" s="8"/>
      <c r="B1475" s="38" t="s">
        <v>39</v>
      </c>
      <c r="C1475" s="38"/>
      <c r="D1475" s="38"/>
      <c r="E1475" s="38"/>
      <c r="F1475" s="27">
        <v>0</v>
      </c>
      <c r="G1475" s="27">
        <v>0</v>
      </c>
      <c r="H1475" s="27">
        <v>0</v>
      </c>
      <c r="I1475" s="27">
        <v>0</v>
      </c>
      <c r="J1475" s="27"/>
      <c r="K1475" s="27"/>
      <c r="L1475" s="27"/>
      <c r="M1475" s="27"/>
      <c r="N1475" s="27">
        <f t="shared" si="47"/>
        <v>0</v>
      </c>
    </row>
    <row r="1476" spans="1:14" x14ac:dyDescent="0.25">
      <c r="A1476" s="39"/>
      <c r="B1476" s="38" t="s">
        <v>51</v>
      </c>
      <c r="C1476" s="38"/>
      <c r="D1476" s="38"/>
      <c r="E1476" s="38"/>
      <c r="F1476" s="27">
        <v>0</v>
      </c>
      <c r="G1476" s="27">
        <v>0</v>
      </c>
      <c r="H1476" s="27">
        <v>0</v>
      </c>
      <c r="I1476" s="27">
        <v>0</v>
      </c>
      <c r="J1476" s="27"/>
      <c r="K1476" s="27"/>
      <c r="L1476" s="27"/>
      <c r="M1476" s="27"/>
      <c r="N1476" s="27">
        <f t="shared" si="47"/>
        <v>0</v>
      </c>
    </row>
    <row r="1477" spans="1:14" x14ac:dyDescent="0.25">
      <c r="A1477" s="8"/>
      <c r="B1477" s="7" t="s">
        <v>41</v>
      </c>
      <c r="C1477" s="7"/>
      <c r="D1477" s="7"/>
      <c r="E1477" s="7"/>
      <c r="F1477" s="27">
        <v>0</v>
      </c>
      <c r="G1477" s="27">
        <v>0</v>
      </c>
      <c r="H1477" s="27">
        <v>0</v>
      </c>
      <c r="I1477" s="27">
        <v>0</v>
      </c>
      <c r="J1477" s="27"/>
      <c r="K1477" s="27"/>
      <c r="L1477" s="27"/>
      <c r="M1477" s="27"/>
      <c r="N1477" s="27">
        <f t="shared" si="47"/>
        <v>0</v>
      </c>
    </row>
    <row r="1478" spans="1:14" x14ac:dyDescent="0.25">
      <c r="A1478" s="24"/>
      <c r="B1478" s="7" t="s">
        <v>52</v>
      </c>
      <c r="C1478" s="7"/>
      <c r="D1478" s="7"/>
      <c r="E1478" s="7"/>
      <c r="F1478" s="27">
        <v>0</v>
      </c>
      <c r="G1478" s="27">
        <v>0</v>
      </c>
      <c r="H1478" s="27">
        <v>0</v>
      </c>
      <c r="I1478" s="27">
        <v>0</v>
      </c>
      <c r="J1478" s="27"/>
      <c r="K1478" s="27"/>
      <c r="L1478" s="27"/>
      <c r="M1478" s="27"/>
      <c r="N1478" s="27">
        <f t="shared" si="47"/>
        <v>0</v>
      </c>
    </row>
    <row r="1479" spans="1:14" x14ac:dyDescent="0.25">
      <c r="A1479" s="24"/>
      <c r="B1479" s="7" t="s">
        <v>41</v>
      </c>
      <c r="C1479" s="7"/>
      <c r="D1479" s="7"/>
      <c r="E1479" s="7"/>
      <c r="F1479" s="27">
        <v>0</v>
      </c>
      <c r="G1479" s="27">
        <v>0</v>
      </c>
      <c r="H1479" s="27">
        <v>0</v>
      </c>
      <c r="I1479" s="27">
        <v>0</v>
      </c>
      <c r="J1479" s="27"/>
      <c r="K1479" s="27"/>
      <c r="L1479" s="27"/>
      <c r="M1479" s="27"/>
      <c r="N1479" s="27">
        <f t="shared" si="47"/>
        <v>0</v>
      </c>
    </row>
    <row r="1480" spans="1:14" x14ac:dyDescent="0.25">
      <c r="A1480" s="24"/>
      <c r="B1480" s="7" t="s">
        <v>53</v>
      </c>
      <c r="C1480" s="7"/>
      <c r="D1480" s="7"/>
      <c r="E1480" s="7"/>
      <c r="F1480" s="27">
        <v>0</v>
      </c>
      <c r="G1480" s="27">
        <v>0</v>
      </c>
      <c r="H1480" s="27">
        <v>0</v>
      </c>
      <c r="I1480" s="27">
        <v>0</v>
      </c>
      <c r="J1480" s="27"/>
      <c r="K1480" s="27"/>
      <c r="L1480" s="27"/>
      <c r="M1480" s="27"/>
      <c r="N1480" s="27">
        <f t="shared" si="47"/>
        <v>0</v>
      </c>
    </row>
    <row r="1481" spans="1:14" x14ac:dyDescent="0.25">
      <c r="A1481" s="24"/>
      <c r="B1481" s="7" t="s">
        <v>54</v>
      </c>
      <c r="C1481" s="7"/>
      <c r="D1481" s="7"/>
      <c r="E1481" s="7"/>
      <c r="F1481" s="27">
        <v>0</v>
      </c>
      <c r="G1481" s="27">
        <v>0</v>
      </c>
      <c r="H1481" s="27">
        <v>0</v>
      </c>
      <c r="I1481" s="27">
        <v>0</v>
      </c>
      <c r="J1481" s="27"/>
      <c r="K1481" s="27"/>
      <c r="L1481" s="27"/>
      <c r="M1481" s="27"/>
      <c r="N1481" s="27">
        <f t="shared" si="47"/>
        <v>0</v>
      </c>
    </row>
    <row r="1482" spans="1:14" x14ac:dyDescent="0.25">
      <c r="A1482" s="24"/>
      <c r="B1482" s="7" t="s">
        <v>45</v>
      </c>
      <c r="C1482" s="7"/>
      <c r="D1482" s="7"/>
      <c r="E1482" s="7"/>
      <c r="F1482" s="27">
        <v>0</v>
      </c>
      <c r="G1482" s="27">
        <v>0</v>
      </c>
      <c r="H1482" s="27">
        <v>0</v>
      </c>
      <c r="I1482" s="27">
        <v>0</v>
      </c>
      <c r="J1482" s="27"/>
      <c r="K1482" s="27"/>
      <c r="L1482" s="27"/>
      <c r="M1482" s="27"/>
      <c r="N1482" s="27">
        <f t="shared" si="47"/>
        <v>0</v>
      </c>
    </row>
    <row r="1483" spans="1:14" x14ac:dyDescent="0.25">
      <c r="A1483" s="41" t="s">
        <v>55</v>
      </c>
      <c r="B1483" s="42" t="s">
        <v>56</v>
      </c>
      <c r="C1483" s="7"/>
      <c r="D1483" s="7"/>
      <c r="E1483" s="7"/>
      <c r="F1483" s="23">
        <v>0</v>
      </c>
      <c r="G1483" s="23">
        <v>0</v>
      </c>
      <c r="H1483" s="23">
        <v>0</v>
      </c>
      <c r="I1483" s="23">
        <v>0</v>
      </c>
      <c r="J1483" s="23"/>
      <c r="K1483" s="23"/>
      <c r="L1483" s="23"/>
      <c r="M1483" s="23"/>
      <c r="N1483" s="23">
        <f>SUM(N1484:N1494)</f>
        <v>0</v>
      </c>
    </row>
    <row r="1484" spans="1:14" x14ac:dyDescent="0.25">
      <c r="A1484" s="24"/>
      <c r="B1484" s="7" t="s">
        <v>57</v>
      </c>
      <c r="C1484" s="7"/>
      <c r="D1484" s="7"/>
      <c r="E1484" s="7"/>
      <c r="F1484" s="27">
        <v>0</v>
      </c>
      <c r="G1484" s="27">
        <v>0</v>
      </c>
      <c r="H1484" s="27">
        <v>0</v>
      </c>
      <c r="I1484" s="27">
        <v>0</v>
      </c>
      <c r="J1484" s="27"/>
      <c r="K1484" s="27"/>
      <c r="L1484" s="27"/>
      <c r="M1484" s="27"/>
      <c r="N1484" s="27">
        <f t="shared" ref="N1484:N1494" si="48">SUM(F1484:G1484)</f>
        <v>0</v>
      </c>
    </row>
    <row r="1485" spans="1:14" x14ac:dyDescent="0.25">
      <c r="A1485" s="24"/>
      <c r="B1485" s="7" t="s">
        <v>58</v>
      </c>
      <c r="C1485" s="7"/>
      <c r="D1485" s="7"/>
      <c r="E1485" s="7"/>
      <c r="F1485" s="27">
        <v>0</v>
      </c>
      <c r="G1485" s="27">
        <v>0</v>
      </c>
      <c r="H1485" s="27">
        <v>0</v>
      </c>
      <c r="I1485" s="27">
        <v>0</v>
      </c>
      <c r="J1485" s="27"/>
      <c r="K1485" s="27"/>
      <c r="L1485" s="27"/>
      <c r="M1485" s="27"/>
      <c r="N1485" s="27">
        <f t="shared" si="48"/>
        <v>0</v>
      </c>
    </row>
    <row r="1486" spans="1:14" x14ac:dyDescent="0.25">
      <c r="A1486" s="24"/>
      <c r="B1486" s="7" t="s">
        <v>59</v>
      </c>
      <c r="C1486" s="7"/>
      <c r="D1486" s="7"/>
      <c r="E1486" s="7"/>
      <c r="F1486" s="27">
        <v>0</v>
      </c>
      <c r="G1486" s="27">
        <v>0</v>
      </c>
      <c r="H1486" s="27">
        <v>0</v>
      </c>
      <c r="I1486" s="27">
        <v>0</v>
      </c>
      <c r="J1486" s="27"/>
      <c r="K1486" s="27"/>
      <c r="L1486" s="27"/>
      <c r="M1486" s="27"/>
      <c r="N1486" s="27">
        <f t="shared" si="48"/>
        <v>0</v>
      </c>
    </row>
    <row r="1487" spans="1:14" x14ac:dyDescent="0.25">
      <c r="A1487" s="24"/>
      <c r="B1487" s="7" t="s">
        <v>60</v>
      </c>
      <c r="C1487" s="7"/>
      <c r="D1487" s="7"/>
      <c r="E1487" s="7"/>
      <c r="F1487" s="27">
        <v>0</v>
      </c>
      <c r="G1487" s="27">
        <v>0</v>
      </c>
      <c r="H1487" s="27">
        <v>0</v>
      </c>
      <c r="I1487" s="27">
        <v>0</v>
      </c>
      <c r="J1487" s="27"/>
      <c r="K1487" s="27"/>
      <c r="L1487" s="27"/>
      <c r="M1487" s="27"/>
      <c r="N1487" s="27">
        <f t="shared" si="48"/>
        <v>0</v>
      </c>
    </row>
    <row r="1488" spans="1:14" x14ac:dyDescent="0.25">
      <c r="A1488" s="24"/>
      <c r="B1488" s="7" t="s">
        <v>61</v>
      </c>
      <c r="C1488" s="7"/>
      <c r="D1488" s="7"/>
      <c r="E1488" s="7"/>
      <c r="F1488" s="27">
        <v>0</v>
      </c>
      <c r="G1488" s="27">
        <v>0</v>
      </c>
      <c r="H1488" s="27">
        <v>0</v>
      </c>
      <c r="I1488" s="27">
        <v>0</v>
      </c>
      <c r="J1488" s="27"/>
      <c r="K1488" s="27"/>
      <c r="L1488" s="27"/>
      <c r="M1488" s="27"/>
      <c r="N1488" s="27">
        <f t="shared" si="48"/>
        <v>0</v>
      </c>
    </row>
    <row r="1489" spans="1:14" x14ac:dyDescent="0.25">
      <c r="A1489" s="24"/>
      <c r="B1489" s="7" t="s">
        <v>62</v>
      </c>
      <c r="C1489" s="7"/>
      <c r="D1489" s="7"/>
      <c r="E1489" s="7"/>
      <c r="F1489" s="27">
        <v>0</v>
      </c>
      <c r="G1489" s="27">
        <v>0</v>
      </c>
      <c r="H1489" s="27">
        <v>0</v>
      </c>
      <c r="I1489" s="27">
        <v>0</v>
      </c>
      <c r="J1489" s="27"/>
      <c r="K1489" s="27"/>
      <c r="L1489" s="27"/>
      <c r="M1489" s="27"/>
      <c r="N1489" s="27">
        <f t="shared" si="48"/>
        <v>0</v>
      </c>
    </row>
    <row r="1490" spans="1:14" x14ac:dyDescent="0.25">
      <c r="A1490" s="24"/>
      <c r="B1490" s="7" t="s">
        <v>63</v>
      </c>
      <c r="C1490" s="7"/>
      <c r="D1490" s="7"/>
      <c r="E1490" s="7"/>
      <c r="F1490" s="27">
        <v>0</v>
      </c>
      <c r="G1490" s="27">
        <v>0</v>
      </c>
      <c r="H1490" s="27">
        <v>0</v>
      </c>
      <c r="I1490" s="27">
        <v>0</v>
      </c>
      <c r="J1490" s="27"/>
      <c r="K1490" s="27"/>
      <c r="L1490" s="27"/>
      <c r="M1490" s="27"/>
      <c r="N1490" s="27">
        <f t="shared" si="48"/>
        <v>0</v>
      </c>
    </row>
    <row r="1491" spans="1:14" x14ac:dyDescent="0.25">
      <c r="A1491" s="24"/>
      <c r="B1491" s="7" t="s">
        <v>64</v>
      </c>
      <c r="C1491" s="7"/>
      <c r="D1491" s="7"/>
      <c r="E1491" s="7"/>
      <c r="F1491" s="27">
        <v>0</v>
      </c>
      <c r="G1491" s="27">
        <v>0</v>
      </c>
      <c r="H1491" s="27">
        <v>0</v>
      </c>
      <c r="I1491" s="27">
        <v>0</v>
      </c>
      <c r="J1491" s="27"/>
      <c r="K1491" s="27"/>
      <c r="L1491" s="27"/>
      <c r="M1491" s="27"/>
      <c r="N1491" s="27">
        <f t="shared" si="48"/>
        <v>0</v>
      </c>
    </row>
    <row r="1492" spans="1:14" x14ac:dyDescent="0.25">
      <c r="A1492" s="24"/>
      <c r="B1492" s="7" t="s">
        <v>65</v>
      </c>
      <c r="C1492" s="7"/>
      <c r="D1492" s="7"/>
      <c r="E1492" s="7"/>
      <c r="F1492" s="27">
        <v>0</v>
      </c>
      <c r="G1492" s="27">
        <v>0</v>
      </c>
      <c r="H1492" s="27">
        <v>0</v>
      </c>
      <c r="I1492" s="27">
        <v>0</v>
      </c>
      <c r="J1492" s="27"/>
      <c r="K1492" s="27"/>
      <c r="L1492" s="27"/>
      <c r="M1492" s="27"/>
      <c r="N1492" s="27">
        <f t="shared" si="48"/>
        <v>0</v>
      </c>
    </row>
    <row r="1493" spans="1:14" x14ac:dyDescent="0.25">
      <c r="A1493" s="24"/>
      <c r="B1493" s="7" t="s">
        <v>66</v>
      </c>
      <c r="C1493" s="7"/>
      <c r="D1493" s="7"/>
      <c r="E1493" s="7"/>
      <c r="F1493" s="27">
        <v>0</v>
      </c>
      <c r="G1493" s="27">
        <v>0</v>
      </c>
      <c r="H1493" s="27">
        <v>0</v>
      </c>
      <c r="I1493" s="27">
        <v>0</v>
      </c>
      <c r="J1493" s="27"/>
      <c r="K1493" s="27"/>
      <c r="L1493" s="27"/>
      <c r="M1493" s="27"/>
      <c r="N1493" s="27">
        <f t="shared" si="48"/>
        <v>0</v>
      </c>
    </row>
    <row r="1494" spans="1:14" x14ac:dyDescent="0.25">
      <c r="A1494" s="24"/>
      <c r="B1494" s="7" t="s">
        <v>67</v>
      </c>
      <c r="C1494" s="7"/>
      <c r="D1494" s="7"/>
      <c r="E1494" s="7"/>
      <c r="F1494" s="27">
        <v>0</v>
      </c>
      <c r="G1494" s="27">
        <v>0</v>
      </c>
      <c r="H1494" s="27">
        <v>0</v>
      </c>
      <c r="I1494" s="27">
        <v>0</v>
      </c>
      <c r="J1494" s="27"/>
      <c r="K1494" s="27"/>
      <c r="L1494" s="27"/>
      <c r="M1494" s="27"/>
      <c r="N1494" s="27">
        <f t="shared" si="48"/>
        <v>0</v>
      </c>
    </row>
    <row r="1495" spans="1:14" x14ac:dyDescent="0.25">
      <c r="A1495" s="41" t="s">
        <v>68</v>
      </c>
      <c r="B1495" s="42" t="s">
        <v>69</v>
      </c>
      <c r="C1495" s="7"/>
      <c r="D1495" s="7"/>
      <c r="E1495" s="7"/>
      <c r="F1495" s="23">
        <v>0</v>
      </c>
      <c r="G1495" s="23">
        <v>0</v>
      </c>
      <c r="H1495" s="23">
        <v>0</v>
      </c>
      <c r="I1495" s="23">
        <v>0</v>
      </c>
      <c r="J1495" s="23"/>
      <c r="K1495" s="23"/>
      <c r="L1495" s="23"/>
      <c r="M1495" s="23"/>
      <c r="N1495" s="23">
        <f>+N1496</f>
        <v>0</v>
      </c>
    </row>
    <row r="1496" spans="1:14" x14ac:dyDescent="0.25">
      <c r="A1496" s="41"/>
      <c r="B1496" s="7" t="s">
        <v>70</v>
      </c>
      <c r="C1496" s="7"/>
      <c r="D1496" s="7"/>
      <c r="E1496" s="7"/>
      <c r="F1496" s="27">
        <v>0</v>
      </c>
      <c r="G1496" s="27">
        <v>0</v>
      </c>
      <c r="H1496" s="27">
        <v>0</v>
      </c>
      <c r="I1496" s="27">
        <v>0</v>
      </c>
      <c r="J1496" s="27"/>
      <c r="K1496" s="27"/>
      <c r="L1496" s="27"/>
      <c r="M1496" s="27"/>
      <c r="N1496" s="27">
        <f>SUM(F1496:F1496)</f>
        <v>0</v>
      </c>
    </row>
    <row r="1497" spans="1:14" x14ac:dyDescent="0.25">
      <c r="A1497" s="41"/>
      <c r="B1497" s="7" t="s">
        <v>71</v>
      </c>
      <c r="C1497" s="7"/>
      <c r="D1497" s="7"/>
      <c r="E1497" s="7"/>
      <c r="F1497" s="27">
        <v>0</v>
      </c>
      <c r="G1497" s="27">
        <v>0</v>
      </c>
      <c r="H1497" s="27">
        <v>0</v>
      </c>
      <c r="I1497" s="27">
        <v>0</v>
      </c>
      <c r="J1497" s="27"/>
      <c r="K1497" s="27"/>
      <c r="L1497" s="27"/>
      <c r="M1497" s="27"/>
      <c r="N1497" s="27">
        <f>SUM(F1497:F1497)</f>
        <v>0</v>
      </c>
    </row>
    <row r="1498" spans="1:14" x14ac:dyDescent="0.25">
      <c r="A1498" s="41"/>
      <c r="B1498" s="7" t="s">
        <v>72</v>
      </c>
      <c r="C1498" s="7"/>
      <c r="D1498" s="7"/>
      <c r="E1498" s="7"/>
      <c r="F1498" s="27">
        <v>0</v>
      </c>
      <c r="G1498" s="27">
        <v>0</v>
      </c>
      <c r="H1498" s="27">
        <v>0</v>
      </c>
      <c r="I1498" s="27">
        <v>0</v>
      </c>
      <c r="J1498" s="27"/>
      <c r="K1498" s="27"/>
      <c r="L1498" s="27"/>
      <c r="M1498" s="27"/>
      <c r="N1498" s="27">
        <f>SUM(F1498:F1498)</f>
        <v>0</v>
      </c>
    </row>
    <row r="1499" spans="1:14" x14ac:dyDescent="0.25">
      <c r="A1499" s="41"/>
      <c r="B1499" s="7" t="s">
        <v>73</v>
      </c>
      <c r="C1499" s="7"/>
      <c r="D1499" s="7"/>
      <c r="E1499" s="7"/>
      <c r="F1499" s="27">
        <v>0</v>
      </c>
      <c r="G1499" s="27">
        <v>0</v>
      </c>
      <c r="H1499" s="27">
        <v>0</v>
      </c>
      <c r="I1499" s="27">
        <v>0</v>
      </c>
      <c r="J1499" s="27"/>
      <c r="K1499" s="27"/>
      <c r="L1499" s="27"/>
      <c r="M1499" s="27"/>
      <c r="N1499" s="27">
        <f>SUM(F1499:F1499)</f>
        <v>0</v>
      </c>
    </row>
    <row r="1500" spans="1:14" x14ac:dyDescent="0.25">
      <c r="A1500" s="41"/>
      <c r="B1500" s="7" t="s">
        <v>74</v>
      </c>
      <c r="C1500" s="7"/>
      <c r="D1500" s="7"/>
      <c r="E1500" s="7"/>
      <c r="F1500" s="27">
        <v>0</v>
      </c>
      <c r="G1500" s="27">
        <v>0</v>
      </c>
      <c r="H1500" s="27">
        <v>0</v>
      </c>
      <c r="I1500" s="27">
        <v>0</v>
      </c>
      <c r="J1500" s="27"/>
      <c r="K1500" s="27"/>
      <c r="L1500" s="27"/>
      <c r="M1500" s="27"/>
      <c r="N1500" s="27">
        <f>SUM(F1500:F1500)</f>
        <v>0</v>
      </c>
    </row>
    <row r="1501" spans="1:14" x14ac:dyDescent="0.25">
      <c r="A1501" s="41" t="s">
        <v>75</v>
      </c>
      <c r="B1501" s="42" t="s">
        <v>76</v>
      </c>
      <c r="C1501" s="7"/>
      <c r="D1501" s="7"/>
      <c r="E1501" s="7"/>
      <c r="F1501" s="23">
        <v>0</v>
      </c>
      <c r="G1501" s="23">
        <v>0</v>
      </c>
      <c r="H1501" s="23">
        <v>0</v>
      </c>
      <c r="I1501" s="23">
        <v>0</v>
      </c>
      <c r="J1501" s="23"/>
      <c r="K1501" s="23"/>
      <c r="L1501" s="23"/>
      <c r="M1501" s="23"/>
      <c r="N1501" s="23">
        <v>0</v>
      </c>
    </row>
    <row r="1502" spans="1:14" x14ac:dyDescent="0.25">
      <c r="A1502" s="41"/>
      <c r="B1502" s="42" t="s">
        <v>77</v>
      </c>
      <c r="C1502" s="7"/>
      <c r="D1502" s="7"/>
      <c r="E1502" s="7"/>
      <c r="F1502" s="27">
        <v>0</v>
      </c>
      <c r="G1502" s="27">
        <v>0</v>
      </c>
      <c r="H1502" s="27">
        <v>0</v>
      </c>
      <c r="I1502" s="27">
        <v>0</v>
      </c>
      <c r="J1502" s="27"/>
      <c r="K1502" s="27"/>
      <c r="L1502" s="27"/>
      <c r="M1502" s="27"/>
      <c r="N1502" s="27">
        <v>0</v>
      </c>
    </row>
    <row r="1503" spans="1:14" x14ac:dyDescent="0.25">
      <c r="A1503" s="41"/>
      <c r="B1503" s="7" t="s">
        <v>78</v>
      </c>
      <c r="C1503" s="7"/>
      <c r="D1503" s="7"/>
      <c r="E1503" s="7"/>
      <c r="F1503" s="27">
        <v>0</v>
      </c>
      <c r="G1503" s="27">
        <v>0</v>
      </c>
      <c r="H1503" s="27">
        <v>0</v>
      </c>
      <c r="I1503" s="27">
        <v>0</v>
      </c>
      <c r="J1503" s="27"/>
      <c r="K1503" s="27"/>
      <c r="L1503" s="27"/>
      <c r="M1503" s="27"/>
      <c r="N1503" s="27">
        <v>0</v>
      </c>
    </row>
    <row r="1504" spans="1:14" x14ac:dyDescent="0.25">
      <c r="A1504" s="41"/>
      <c r="B1504" s="7" t="s">
        <v>79</v>
      </c>
      <c r="C1504" s="7"/>
      <c r="D1504" s="7"/>
      <c r="E1504" s="7"/>
      <c r="F1504" s="27">
        <v>0</v>
      </c>
      <c r="G1504" s="27">
        <v>0</v>
      </c>
      <c r="H1504" s="27">
        <v>0</v>
      </c>
      <c r="I1504" s="27">
        <v>0</v>
      </c>
      <c r="J1504" s="27"/>
      <c r="K1504" s="27"/>
      <c r="L1504" s="27"/>
      <c r="M1504" s="27"/>
      <c r="N1504" s="27">
        <v>0</v>
      </c>
    </row>
    <row r="1505" spans="1:14" x14ac:dyDescent="0.25">
      <c r="A1505" s="41"/>
      <c r="B1505" s="7" t="s">
        <v>80</v>
      </c>
      <c r="C1505" s="7"/>
      <c r="D1505" s="7"/>
      <c r="E1505" s="7"/>
      <c r="F1505" s="27">
        <v>0</v>
      </c>
      <c r="G1505" s="27">
        <v>0</v>
      </c>
      <c r="H1505" s="27">
        <v>0</v>
      </c>
      <c r="I1505" s="27">
        <v>0</v>
      </c>
      <c r="J1505" s="27"/>
      <c r="K1505" s="27"/>
      <c r="L1505" s="27"/>
      <c r="M1505" s="27"/>
      <c r="N1505" s="27">
        <v>0</v>
      </c>
    </row>
    <row r="1506" spans="1:14" x14ac:dyDescent="0.25">
      <c r="A1506" s="41" t="s">
        <v>81</v>
      </c>
      <c r="B1506" s="42" t="s">
        <v>82</v>
      </c>
      <c r="C1506" s="7"/>
      <c r="D1506" s="7"/>
      <c r="E1506" s="7"/>
      <c r="F1506" s="23">
        <v>0</v>
      </c>
      <c r="G1506" s="23">
        <v>0</v>
      </c>
      <c r="H1506" s="23">
        <v>0</v>
      </c>
      <c r="I1506" s="23">
        <v>0</v>
      </c>
      <c r="J1506" s="23"/>
      <c r="K1506" s="23"/>
      <c r="L1506" s="23"/>
      <c r="M1506" s="23"/>
      <c r="N1506" s="23">
        <v>0</v>
      </c>
    </row>
    <row r="1507" spans="1:14" x14ac:dyDescent="0.25">
      <c r="A1507" s="41"/>
      <c r="B1507" s="7" t="s">
        <v>83</v>
      </c>
      <c r="C1507" s="7"/>
      <c r="D1507" s="7"/>
      <c r="E1507" s="7"/>
      <c r="F1507" s="27">
        <v>0</v>
      </c>
      <c r="G1507" s="27">
        <v>0</v>
      </c>
      <c r="H1507" s="27">
        <v>0</v>
      </c>
      <c r="I1507" s="27">
        <v>0</v>
      </c>
      <c r="J1507" s="27"/>
      <c r="K1507" s="27"/>
      <c r="L1507" s="27"/>
      <c r="M1507" s="27"/>
      <c r="N1507" s="27">
        <v>0</v>
      </c>
    </row>
    <row r="1508" spans="1:14" x14ac:dyDescent="0.25">
      <c r="A1508" s="41"/>
      <c r="B1508" s="7" t="s">
        <v>84</v>
      </c>
      <c r="C1508" s="7"/>
      <c r="D1508" s="7"/>
      <c r="E1508" s="7"/>
      <c r="F1508" s="27">
        <v>0</v>
      </c>
      <c r="G1508" s="27">
        <v>0</v>
      </c>
      <c r="H1508" s="27">
        <v>0</v>
      </c>
      <c r="I1508" s="27">
        <v>0</v>
      </c>
      <c r="J1508" s="27"/>
      <c r="K1508" s="27"/>
      <c r="L1508" s="27"/>
      <c r="M1508" s="27"/>
      <c r="N1508" s="27">
        <v>0</v>
      </c>
    </row>
    <row r="1509" spans="1:14" x14ac:dyDescent="0.25">
      <c r="A1509" s="41"/>
      <c r="B1509" s="7" t="s">
        <v>85</v>
      </c>
      <c r="C1509" s="7"/>
      <c r="D1509" s="7"/>
      <c r="E1509" s="7"/>
      <c r="F1509" s="27">
        <v>0</v>
      </c>
      <c r="G1509" s="27">
        <v>0</v>
      </c>
      <c r="H1509" s="27">
        <v>0</v>
      </c>
      <c r="I1509" s="27">
        <v>0</v>
      </c>
      <c r="J1509" s="27"/>
      <c r="K1509" s="27"/>
      <c r="L1509" s="27"/>
      <c r="M1509" s="27"/>
      <c r="N1509" s="27">
        <v>0</v>
      </c>
    </row>
    <row r="1510" spans="1:14" x14ac:dyDescent="0.25">
      <c r="A1510" s="41"/>
      <c r="B1510" s="7" t="s">
        <v>86</v>
      </c>
      <c r="C1510" s="7"/>
      <c r="D1510" s="7"/>
      <c r="E1510" s="7"/>
      <c r="F1510" s="27">
        <v>0</v>
      </c>
      <c r="G1510" s="27">
        <v>0</v>
      </c>
      <c r="H1510" s="27">
        <v>0</v>
      </c>
      <c r="I1510" s="27">
        <v>0</v>
      </c>
      <c r="J1510" s="27"/>
      <c r="K1510" s="27"/>
      <c r="L1510" s="27"/>
      <c r="M1510" s="27"/>
      <c r="N1510" s="27">
        <v>0</v>
      </c>
    </row>
    <row r="1511" spans="1:14" x14ac:dyDescent="0.25">
      <c r="A1511" s="24"/>
      <c r="B1511" s="7" t="s">
        <v>87</v>
      </c>
      <c r="C1511" s="7"/>
      <c r="D1511" s="7"/>
      <c r="E1511" s="7"/>
      <c r="F1511" s="27">
        <v>0</v>
      </c>
      <c r="G1511" s="27">
        <v>0</v>
      </c>
      <c r="H1511" s="27">
        <v>0</v>
      </c>
      <c r="I1511" s="27">
        <v>0</v>
      </c>
      <c r="J1511" s="27"/>
      <c r="K1511" s="27"/>
      <c r="L1511" s="27"/>
      <c r="M1511" s="27"/>
      <c r="N1511" s="27">
        <v>0</v>
      </c>
    </row>
    <row r="1512" spans="1:14" x14ac:dyDescent="0.25">
      <c r="A1512" s="24"/>
      <c r="B1512" s="42" t="s">
        <v>88</v>
      </c>
      <c r="C1512" s="7"/>
      <c r="D1512" s="7"/>
      <c r="E1512" s="7"/>
      <c r="F1512" s="43">
        <f>+F1445+F1426+F1432</f>
        <v>18355772.060000002</v>
      </c>
      <c r="G1512" s="43">
        <f>+G1445+G1426+G1432</f>
        <v>20834030.159999996</v>
      </c>
      <c r="H1512" s="43">
        <f>+H1445+H1426+H1432</f>
        <v>24276190.309999999</v>
      </c>
      <c r="I1512" s="43">
        <f>+I1445+I1426+I1432</f>
        <v>22936076.989999998</v>
      </c>
      <c r="J1512" s="43"/>
      <c r="K1512" s="43"/>
      <c r="L1512" s="43"/>
      <c r="M1512" s="43"/>
      <c r="N1512" s="43">
        <f>+N1445+N1432+N1426</f>
        <v>86402069.519999996</v>
      </c>
    </row>
    <row r="1513" spans="1:14" x14ac:dyDescent="0.25">
      <c r="A1513" s="24"/>
      <c r="B1513" s="42"/>
      <c r="C1513" s="7"/>
      <c r="D1513" s="7"/>
      <c r="E1513" s="7"/>
      <c r="F1513" s="27"/>
      <c r="G1513" s="27"/>
      <c r="H1513" s="27"/>
      <c r="I1513" s="27"/>
      <c r="J1513" s="27"/>
      <c r="K1513" s="27"/>
      <c r="L1513" s="27"/>
      <c r="M1513" s="27"/>
      <c r="N1513" s="27"/>
    </row>
    <row r="1514" spans="1:14" x14ac:dyDescent="0.25">
      <c r="A1514" s="24"/>
      <c r="B1514" s="42"/>
      <c r="C1514" s="7"/>
      <c r="D1514" s="7"/>
      <c r="E1514" s="7"/>
      <c r="F1514" s="27"/>
      <c r="G1514" s="27"/>
      <c r="H1514" s="27"/>
      <c r="I1514" s="27"/>
      <c r="J1514" s="27"/>
      <c r="K1514" s="27"/>
      <c r="L1514" s="27"/>
      <c r="M1514" s="27"/>
      <c r="N1514" s="27"/>
    </row>
    <row r="1515" spans="1:14" x14ac:dyDescent="0.25">
      <c r="A1515" s="24"/>
      <c r="B1515" s="42"/>
      <c r="C1515" s="7"/>
      <c r="D1515" s="7"/>
      <c r="E1515" s="7"/>
      <c r="F1515" s="27"/>
      <c r="G1515" s="27"/>
      <c r="H1515" s="27"/>
      <c r="I1515" s="27"/>
      <c r="J1515" s="27"/>
      <c r="K1515" s="27"/>
      <c r="L1515" s="27"/>
      <c r="M1515" s="27"/>
      <c r="N1515" s="27"/>
    </row>
    <row r="1516" spans="1:14" x14ac:dyDescent="0.25">
      <c r="A1516" s="41" t="s">
        <v>89</v>
      </c>
      <c r="B1516" s="42" t="s">
        <v>90</v>
      </c>
      <c r="C1516" s="7"/>
      <c r="D1516" s="7"/>
      <c r="E1516" s="7"/>
      <c r="F1516" s="27"/>
      <c r="G1516" s="27"/>
      <c r="H1516" s="27"/>
      <c r="I1516" s="27"/>
      <c r="J1516" s="27"/>
      <c r="K1516" s="27"/>
      <c r="L1516" s="27"/>
      <c r="M1516" s="27"/>
      <c r="N1516" s="27"/>
    </row>
    <row r="1517" spans="1:14" x14ac:dyDescent="0.25">
      <c r="A1517" s="41" t="s">
        <v>91</v>
      </c>
      <c r="B1517" s="42" t="s">
        <v>92</v>
      </c>
      <c r="C1517" s="7"/>
      <c r="D1517" s="7"/>
      <c r="E1517" s="7"/>
      <c r="F1517" s="23">
        <v>0</v>
      </c>
      <c r="G1517" s="23">
        <v>0</v>
      </c>
      <c r="H1517" s="23">
        <v>0</v>
      </c>
      <c r="I1517" s="23">
        <v>0</v>
      </c>
      <c r="J1517" s="23"/>
      <c r="K1517" s="23"/>
      <c r="L1517" s="23"/>
      <c r="M1517" s="23"/>
      <c r="N1517" s="23">
        <v>0</v>
      </c>
    </row>
    <row r="1518" spans="1:14" x14ac:dyDescent="0.25">
      <c r="A1518" s="24"/>
      <c r="B1518" s="7" t="s">
        <v>93</v>
      </c>
      <c r="C1518" s="7"/>
      <c r="D1518" s="7" t="s">
        <v>94</v>
      </c>
      <c r="E1518" s="7"/>
      <c r="F1518" s="27">
        <v>0</v>
      </c>
      <c r="G1518" s="27">
        <v>0</v>
      </c>
      <c r="H1518" s="27">
        <v>0</v>
      </c>
      <c r="I1518" s="27">
        <v>0</v>
      </c>
      <c r="J1518" s="27"/>
      <c r="K1518" s="27"/>
      <c r="L1518" s="27"/>
      <c r="M1518" s="27"/>
      <c r="N1518" s="27">
        <v>0</v>
      </c>
    </row>
    <row r="1519" spans="1:14" x14ac:dyDescent="0.25">
      <c r="A1519" s="24">
        <v>0</v>
      </c>
      <c r="B1519" s="7" t="s">
        <v>95</v>
      </c>
      <c r="C1519" s="7"/>
      <c r="D1519" s="7"/>
      <c r="E1519" s="7"/>
      <c r="F1519" s="27">
        <v>0</v>
      </c>
      <c r="G1519" s="27">
        <v>0</v>
      </c>
      <c r="H1519" s="27">
        <v>0</v>
      </c>
      <c r="I1519" s="27">
        <v>0</v>
      </c>
      <c r="J1519" s="27"/>
      <c r="K1519" s="27"/>
      <c r="L1519" s="27"/>
      <c r="M1519" s="27"/>
      <c r="N1519" s="27">
        <v>0</v>
      </c>
    </row>
    <row r="1520" spans="1:14" x14ac:dyDescent="0.25">
      <c r="A1520" s="41" t="s">
        <v>96</v>
      </c>
      <c r="B1520" s="44" t="s">
        <v>97</v>
      </c>
      <c r="C1520" s="7"/>
      <c r="D1520" s="7"/>
      <c r="E1520" s="7"/>
      <c r="F1520" s="23">
        <v>0</v>
      </c>
      <c r="G1520" s="23">
        <v>0</v>
      </c>
      <c r="H1520" s="23">
        <v>0</v>
      </c>
      <c r="I1520" s="23">
        <v>0</v>
      </c>
      <c r="J1520" s="23"/>
      <c r="K1520" s="23"/>
      <c r="L1520" s="23"/>
      <c r="M1520" s="23"/>
      <c r="N1520" s="23">
        <v>0</v>
      </c>
    </row>
    <row r="1521" spans="1:14" x14ac:dyDescent="0.25">
      <c r="A1521" s="24"/>
      <c r="B1521" s="7" t="s">
        <v>98</v>
      </c>
      <c r="C1521" s="7"/>
      <c r="D1521" s="7"/>
      <c r="E1521" s="7"/>
      <c r="F1521" s="27">
        <v>0</v>
      </c>
      <c r="G1521" s="27">
        <v>0</v>
      </c>
      <c r="H1521" s="27">
        <v>0</v>
      </c>
      <c r="I1521" s="27">
        <v>0</v>
      </c>
      <c r="J1521" s="27"/>
      <c r="K1521" s="27"/>
      <c r="L1521" s="27"/>
      <c r="M1521" s="27"/>
      <c r="N1521" s="27">
        <v>0</v>
      </c>
    </row>
    <row r="1522" spans="1:14" x14ac:dyDescent="0.25">
      <c r="A1522" s="24"/>
      <c r="B1522" s="7" t="s">
        <v>99</v>
      </c>
      <c r="C1522" s="7"/>
      <c r="D1522" s="7"/>
      <c r="E1522" s="7"/>
      <c r="F1522" s="27">
        <v>0</v>
      </c>
      <c r="G1522" s="27">
        <v>0</v>
      </c>
      <c r="H1522" s="27">
        <v>0</v>
      </c>
      <c r="I1522" s="27">
        <v>0</v>
      </c>
      <c r="J1522" s="27"/>
      <c r="K1522" s="27"/>
      <c r="L1522" s="27"/>
      <c r="M1522" s="27"/>
      <c r="N1522" s="27">
        <v>0</v>
      </c>
    </row>
    <row r="1523" spans="1:14" x14ac:dyDescent="0.25">
      <c r="A1523" s="41" t="s">
        <v>100</v>
      </c>
      <c r="B1523" s="42" t="s">
        <v>101</v>
      </c>
      <c r="C1523" s="7"/>
      <c r="D1523" s="7"/>
      <c r="E1523" s="7"/>
      <c r="F1523" s="23">
        <v>0</v>
      </c>
      <c r="G1523" s="23">
        <v>0</v>
      </c>
      <c r="H1523" s="23">
        <v>0</v>
      </c>
      <c r="I1523" s="23">
        <v>0</v>
      </c>
      <c r="J1523" s="23"/>
      <c r="K1523" s="23"/>
      <c r="L1523" s="23"/>
      <c r="M1523" s="23"/>
      <c r="N1523" s="23">
        <v>0</v>
      </c>
    </row>
    <row r="1524" spans="1:14" x14ac:dyDescent="0.25">
      <c r="A1524" s="24"/>
      <c r="B1524" s="45" t="s">
        <v>102</v>
      </c>
      <c r="C1524" s="7"/>
      <c r="D1524" s="7"/>
      <c r="E1524" s="7"/>
      <c r="F1524" s="27">
        <v>0</v>
      </c>
      <c r="G1524" s="27">
        <v>0</v>
      </c>
      <c r="H1524" s="27">
        <v>0</v>
      </c>
      <c r="I1524" s="27">
        <v>0</v>
      </c>
      <c r="J1524" s="27"/>
      <c r="K1524" s="27"/>
      <c r="L1524" s="27"/>
      <c r="M1524" s="27"/>
      <c r="N1524" s="27">
        <v>0</v>
      </c>
    </row>
    <row r="1525" spans="1:14" x14ac:dyDescent="0.25">
      <c r="A1525" s="24"/>
      <c r="B1525" s="45" t="s">
        <v>103</v>
      </c>
      <c r="C1525" s="7"/>
      <c r="D1525" s="7"/>
      <c r="E1525" s="7"/>
      <c r="F1525" s="46">
        <v>0</v>
      </c>
      <c r="G1525" s="46">
        <v>0</v>
      </c>
      <c r="H1525" s="46">
        <v>0</v>
      </c>
      <c r="I1525" s="46">
        <v>0</v>
      </c>
      <c r="J1525" s="46"/>
      <c r="K1525" s="46"/>
      <c r="L1525" s="46"/>
      <c r="M1525" s="46"/>
      <c r="N1525" s="46">
        <v>0</v>
      </c>
    </row>
    <row r="1526" spans="1:14" x14ac:dyDescent="0.25">
      <c r="A1526" s="24"/>
      <c r="B1526" s="42" t="s">
        <v>104</v>
      </c>
      <c r="C1526" s="7"/>
      <c r="D1526" s="7"/>
      <c r="E1526" s="7"/>
      <c r="F1526" s="23">
        <f>+F1522+F1521+F1520+F1519+F1517+F1516</f>
        <v>0</v>
      </c>
      <c r="G1526" s="23">
        <f>+G1522+G1521+G1520+G1519+G1517+G1516</f>
        <v>0</v>
      </c>
      <c r="H1526" s="23">
        <f>+H1522+H1521+H1520+H1519+H1517+H1516</f>
        <v>0</v>
      </c>
      <c r="I1526" s="23">
        <f>+I1522+I1521+I1520+I1519+I1517+I1516</f>
        <v>0</v>
      </c>
      <c r="J1526" s="23"/>
      <c r="K1526" s="23"/>
      <c r="L1526" s="23"/>
      <c r="M1526" s="23"/>
      <c r="N1526" s="23">
        <f t="shared" ref="N1526" si="49">+N1522+N1521+N1520+N1519+N1517+N1516</f>
        <v>0</v>
      </c>
    </row>
    <row r="1527" spans="1:14" x14ac:dyDescent="0.25">
      <c r="A1527" s="24"/>
      <c r="B1527" s="42"/>
      <c r="C1527" s="7"/>
      <c r="D1527" s="7"/>
      <c r="E1527" s="7"/>
      <c r="F1527" s="27"/>
      <c r="G1527" s="27"/>
      <c r="H1527" s="27"/>
      <c r="I1527" s="27"/>
      <c r="J1527" s="27"/>
      <c r="K1527" s="27"/>
      <c r="L1527" s="27"/>
      <c r="M1527" s="27"/>
      <c r="N1527" s="27"/>
    </row>
    <row r="1528" spans="1:14" ht="15.75" thickBot="1" x14ac:dyDescent="0.3">
      <c r="A1528" s="7"/>
      <c r="B1528" s="42" t="s">
        <v>105</v>
      </c>
      <c r="C1528" s="7"/>
      <c r="D1528" s="7"/>
      <c r="E1528" s="7"/>
      <c r="F1528" s="47">
        <f>+F1526+F1512</f>
        <v>18355772.060000002</v>
      </c>
      <c r="G1528" s="47">
        <f>+G1526+G1512</f>
        <v>20834030.159999996</v>
      </c>
      <c r="H1528" s="47">
        <f>+H1526+H1512</f>
        <v>24276190.309999999</v>
      </c>
      <c r="I1528" s="47">
        <f>+I1526+I1512</f>
        <v>22936076.989999998</v>
      </c>
      <c r="J1528" s="47"/>
      <c r="K1528" s="47"/>
      <c r="L1528" s="47"/>
      <c r="M1528" s="47"/>
      <c r="N1528" s="47">
        <f>+N1526+N1512</f>
        <v>86402069.519999996</v>
      </c>
    </row>
    <row r="1529" spans="1:14" ht="15.75" thickTop="1" x14ac:dyDescent="0.25">
      <c r="A1529" s="7"/>
      <c r="B1529" s="42"/>
      <c r="C1529" s="7"/>
      <c r="D1529" s="7"/>
      <c r="E1529" s="7"/>
      <c r="F1529" s="23"/>
      <c r="G1529" s="23"/>
      <c r="H1529" s="23"/>
      <c r="I1529" s="23"/>
      <c r="J1529" s="23"/>
      <c r="K1529" s="23"/>
      <c r="L1529" s="23"/>
      <c r="M1529" s="23"/>
      <c r="N1529" s="23"/>
    </row>
    <row r="1530" spans="1:14" x14ac:dyDescent="0.25">
      <c r="A1530" s="7"/>
      <c r="B1530" s="42"/>
      <c r="C1530" s="7"/>
      <c r="D1530" s="7"/>
      <c r="E1530" s="7"/>
      <c r="F1530" s="23"/>
      <c r="G1530" s="23"/>
      <c r="H1530" s="23"/>
      <c r="I1530" s="23"/>
      <c r="J1530" s="23"/>
      <c r="K1530" s="23"/>
      <c r="L1530" s="23"/>
      <c r="M1530" s="23"/>
      <c r="N1530" s="23"/>
    </row>
    <row r="1531" spans="1:14" x14ac:dyDescent="0.25">
      <c r="A1531" s="7"/>
      <c r="B1531" s="42"/>
      <c r="C1531" s="7"/>
      <c r="D1531" s="7"/>
      <c r="E1531" s="7"/>
      <c r="F1531" s="23"/>
      <c r="G1531" s="23"/>
      <c r="H1531" s="23"/>
      <c r="I1531" s="23"/>
      <c r="J1531" s="23"/>
      <c r="K1531" s="23"/>
      <c r="L1531" s="23"/>
      <c r="M1531" s="23"/>
      <c r="N1531" s="23"/>
    </row>
    <row r="1532" spans="1:14" x14ac:dyDescent="0.25">
      <c r="A1532" s="7"/>
      <c r="B1532" s="42"/>
      <c r="C1532" s="7"/>
      <c r="D1532" s="7"/>
      <c r="E1532" s="7"/>
      <c r="F1532" s="23"/>
      <c r="G1532" s="23"/>
      <c r="H1532" s="23"/>
      <c r="I1532" s="23"/>
      <c r="J1532" s="23"/>
      <c r="K1532" s="23"/>
      <c r="L1532" s="23"/>
      <c r="M1532" s="23"/>
      <c r="N1532" s="23"/>
    </row>
    <row r="1533" spans="1:14" ht="15" customHeight="1" x14ac:dyDescent="0.25">
      <c r="A1533" s="277" t="s">
        <v>106</v>
      </c>
      <c r="B1533" s="277"/>
      <c r="C1533" s="277"/>
      <c r="D1533" s="277"/>
      <c r="E1533" s="277"/>
      <c r="F1533" s="283" t="s">
        <v>107</v>
      </c>
      <c r="G1533" s="283"/>
      <c r="H1533" s="283"/>
      <c r="I1533" s="283"/>
      <c r="J1533" s="283"/>
      <c r="K1533" s="283"/>
      <c r="L1533" s="283"/>
      <c r="M1533" s="283"/>
      <c r="N1533" s="283"/>
    </row>
    <row r="1534" spans="1:14" x14ac:dyDescent="0.25">
      <c r="A1534" s="49"/>
      <c r="B1534" s="12"/>
      <c r="C1534" s="12"/>
      <c r="D1534" s="11"/>
      <c r="E1534" s="11"/>
      <c r="F1534" s="12"/>
      <c r="G1534" s="12"/>
      <c r="H1534" s="12"/>
      <c r="I1534" s="12"/>
      <c r="J1534" s="12"/>
      <c r="K1534" s="12"/>
      <c r="L1534" s="12"/>
      <c r="M1534" s="12"/>
      <c r="N1534" s="12"/>
    </row>
    <row r="1535" spans="1:14" x14ac:dyDescent="0.25">
      <c r="A1535" s="12"/>
      <c r="B1535" s="12"/>
      <c r="C1535" s="12"/>
      <c r="D1535" s="11"/>
      <c r="E1535" s="11"/>
      <c r="F1535" s="12"/>
      <c r="G1535" s="12"/>
      <c r="H1535" s="12"/>
      <c r="I1535" s="12"/>
      <c r="J1535" s="12"/>
      <c r="K1535" s="12"/>
      <c r="L1535" s="12"/>
      <c r="M1535" s="12"/>
      <c r="N1535" s="12"/>
    </row>
    <row r="1536" spans="1:14" ht="15" customHeight="1" x14ac:dyDescent="0.25">
      <c r="A1536" s="280" t="s">
        <v>162</v>
      </c>
      <c r="B1536" s="280"/>
      <c r="C1536" s="280"/>
      <c r="D1536" s="280"/>
      <c r="E1536" s="280"/>
      <c r="F1536" s="278" t="s">
        <v>163</v>
      </c>
      <c r="G1536" s="278"/>
      <c r="H1536" s="278"/>
      <c r="I1536" s="278"/>
      <c r="J1536" s="278"/>
      <c r="K1536" s="278"/>
      <c r="L1536" s="278"/>
      <c r="M1536" s="278"/>
      <c r="N1536" s="278"/>
    </row>
    <row r="1537" spans="1:14" x14ac:dyDescent="0.25">
      <c r="A1537" s="279" t="s">
        <v>108</v>
      </c>
      <c r="B1537" s="279"/>
      <c r="C1537" s="279"/>
      <c r="D1537" s="279"/>
      <c r="E1537" s="279"/>
      <c r="F1537" s="279" t="s">
        <v>164</v>
      </c>
      <c r="G1537" s="279"/>
      <c r="H1537" s="279"/>
      <c r="I1537" s="279"/>
      <c r="J1537" s="279"/>
      <c r="K1537" s="279"/>
      <c r="L1537" s="279"/>
      <c r="M1537" s="279"/>
      <c r="N1537" s="279"/>
    </row>
    <row r="1538" spans="1:14" x14ac:dyDescent="0.25">
      <c r="A1538" s="11"/>
      <c r="B1538" s="11"/>
      <c r="C1538" s="11"/>
      <c r="D1538" s="11"/>
      <c r="E1538" s="11"/>
      <c r="F1538" s="11"/>
      <c r="G1538" s="11"/>
      <c r="H1538" s="11"/>
      <c r="I1538" s="11"/>
      <c r="J1538" s="11"/>
      <c r="K1538" s="11"/>
      <c r="L1538" s="11"/>
      <c r="M1538" s="11"/>
      <c r="N1538" s="11"/>
    </row>
    <row r="1579" spans="1:14" x14ac:dyDescent="0.25">
      <c r="A1579" s="11"/>
      <c r="B1579" s="11"/>
      <c r="C1579" s="11"/>
      <c r="D1579" s="11"/>
      <c r="E1579" s="11"/>
      <c r="F1579" s="11"/>
      <c r="G1579" s="11"/>
      <c r="H1579" s="11"/>
      <c r="I1579" s="11"/>
      <c r="J1579" s="11"/>
      <c r="K1579" s="11"/>
      <c r="L1579" s="11"/>
      <c r="M1579" s="11"/>
      <c r="N1579" s="11"/>
    </row>
    <row r="1580" spans="1:14" x14ac:dyDescent="0.25">
      <c r="A1580" s="11"/>
      <c r="B1580" s="11"/>
      <c r="C1580" s="11"/>
      <c r="D1580" s="11"/>
      <c r="E1580" s="11"/>
      <c r="F1580" s="11"/>
      <c r="G1580" s="11"/>
      <c r="H1580" s="11"/>
      <c r="I1580" s="11"/>
      <c r="J1580" s="11"/>
      <c r="K1580" s="11"/>
      <c r="L1580" s="11"/>
      <c r="M1580" s="11"/>
      <c r="N1580" s="11"/>
    </row>
    <row r="1581" spans="1:14" x14ac:dyDescent="0.25">
      <c r="A1581" s="11"/>
      <c r="B1581" s="11"/>
      <c r="C1581" s="11"/>
      <c r="D1581" s="11"/>
      <c r="E1581" s="11"/>
      <c r="F1581" s="11"/>
      <c r="G1581" s="11"/>
      <c r="H1581" s="11"/>
      <c r="I1581" s="11"/>
      <c r="J1581" s="11"/>
      <c r="K1581" s="11"/>
      <c r="L1581" s="11"/>
      <c r="M1581" s="11"/>
      <c r="N1581" s="11"/>
    </row>
    <row r="1582" spans="1:14" x14ac:dyDescent="0.25">
      <c r="A1582" s="275" t="s">
        <v>0</v>
      </c>
      <c r="B1582" s="275"/>
      <c r="C1582" s="275"/>
      <c r="D1582" s="275"/>
      <c r="E1582" s="275"/>
      <c r="F1582" s="275"/>
      <c r="G1582" s="275"/>
      <c r="H1582" s="275"/>
      <c r="I1582" s="275"/>
      <c r="J1582" s="275"/>
      <c r="K1582" s="275"/>
      <c r="L1582" s="275"/>
      <c r="M1582" s="275"/>
      <c r="N1582" s="275"/>
    </row>
    <row r="1583" spans="1:14" x14ac:dyDescent="0.25">
      <c r="A1583" s="275" t="s">
        <v>165</v>
      </c>
      <c r="B1583" s="275"/>
      <c r="C1583" s="275"/>
      <c r="D1583" s="275"/>
      <c r="E1583" s="275"/>
      <c r="F1583" s="275"/>
      <c r="G1583" s="275"/>
      <c r="H1583" s="275"/>
      <c r="I1583" s="275"/>
      <c r="J1583" s="275"/>
      <c r="K1583" s="275"/>
      <c r="L1583" s="275"/>
      <c r="M1583" s="275"/>
      <c r="N1583" s="275"/>
    </row>
    <row r="1584" spans="1:14" x14ac:dyDescent="0.25">
      <c r="A1584" s="13" t="s">
        <v>2</v>
      </c>
      <c r="B1584" s="2"/>
      <c r="C1584" s="3"/>
      <c r="D1584" s="3"/>
      <c r="E1584" s="3"/>
      <c r="F1584" s="4"/>
      <c r="G1584" s="4"/>
      <c r="H1584" s="4"/>
      <c r="I1584" s="4"/>
      <c r="J1584" s="4"/>
      <c r="K1584" s="4"/>
      <c r="L1584" s="4"/>
      <c r="M1584" s="4"/>
      <c r="N1584" s="4"/>
    </row>
    <row r="1585" spans="1:17" x14ac:dyDescent="0.25">
      <c r="A1585" s="14" t="s">
        <v>3</v>
      </c>
      <c r="B1585" s="15" t="s">
        <v>4</v>
      </c>
      <c r="C1585" s="5"/>
      <c r="D1585" s="5"/>
      <c r="E1585" s="6"/>
      <c r="F1585" s="232" t="s">
        <v>5</v>
      </c>
      <c r="G1585" s="233" t="s">
        <v>6</v>
      </c>
      <c r="H1585" s="233" t="s">
        <v>109</v>
      </c>
      <c r="I1585" s="233" t="s">
        <v>110</v>
      </c>
      <c r="J1585" s="233" t="s">
        <v>111</v>
      </c>
      <c r="K1585" s="233" t="s">
        <v>112</v>
      </c>
      <c r="L1585" s="233"/>
      <c r="M1585" s="233" t="s">
        <v>113</v>
      </c>
      <c r="N1585" s="234" t="s">
        <v>7</v>
      </c>
    </row>
    <row r="1586" spans="1:17" x14ac:dyDescent="0.25">
      <c r="A1586" s="20" t="s">
        <v>8</v>
      </c>
      <c r="B1586" s="21" t="s">
        <v>9</v>
      </c>
      <c r="C1586" s="21"/>
      <c r="D1586" s="22"/>
      <c r="E1586" s="22"/>
      <c r="F1586" s="23">
        <f>+F1587+F1588+F1591</f>
        <v>16873261.950000003</v>
      </c>
      <c r="G1586" s="23">
        <f>+G1587+G1588+G1591</f>
        <v>16663904.669999998</v>
      </c>
      <c r="H1586" s="23">
        <f>SUM(H1587:H1591)</f>
        <v>20131792.469999999</v>
      </c>
      <c r="I1586" s="23">
        <f>+I1587+I1588+I1589+I1590+I1591</f>
        <v>18610111.379999999</v>
      </c>
      <c r="J1586" s="23">
        <f>+J1587+J1588+J1589+J1590+J1591</f>
        <v>17033200.669999998</v>
      </c>
      <c r="K1586" s="23">
        <f>+K1587+K1588+K1589+K1590+K1591</f>
        <v>16980991.719999999</v>
      </c>
      <c r="L1586" s="23"/>
      <c r="M1586" s="23">
        <f>+M1587+M1588+M1589+M1590+M1591</f>
        <v>20108643.950000003</v>
      </c>
      <c r="N1586" s="23">
        <f>+N1587+N1588+N1590+N1589+N1591</f>
        <v>126401906.81</v>
      </c>
    </row>
    <row r="1587" spans="1:17" x14ac:dyDescent="0.25">
      <c r="A1587" s="24"/>
      <c r="B1587" s="25" t="s">
        <v>10</v>
      </c>
      <c r="C1587" s="26"/>
      <c r="D1587" s="26"/>
      <c r="E1587" s="22"/>
      <c r="F1587" s="27">
        <f>12675374.22+1794438.13</f>
        <v>14469812.350000001</v>
      </c>
      <c r="G1587" s="27">
        <f>12564235.77+1729438.13</f>
        <v>14293673.899999999</v>
      </c>
      <c r="H1587" s="27">
        <f>12557235.77+3894438.13+1264750.8</f>
        <v>17716424.699999999</v>
      </c>
      <c r="I1587" s="27">
        <f>12632235.77+1944438.13+1620003.81</f>
        <v>16196677.709999999</v>
      </c>
      <c r="J1587" s="27">
        <f>12645235.77+1990438.13</f>
        <v>14635673.899999999</v>
      </c>
      <c r="K1587" s="27">
        <f>12348397.06+2036438.13</f>
        <v>14384835.190000001</v>
      </c>
      <c r="L1587" s="27"/>
      <c r="M1587" s="27">
        <f>12094227.06+5656438.13</f>
        <v>17750665.190000001</v>
      </c>
      <c r="N1587" s="27">
        <f>SUM(F1587:M1587)</f>
        <v>109447762.94</v>
      </c>
    </row>
    <row r="1588" spans="1:17" x14ac:dyDescent="0.25">
      <c r="A1588" s="24"/>
      <c r="B1588" s="25" t="s">
        <v>11</v>
      </c>
      <c r="C1588" s="26"/>
      <c r="D1588" s="26"/>
      <c r="E1588" s="22"/>
      <c r="F1588" s="27">
        <v>185000</v>
      </c>
      <c r="G1588" s="27">
        <v>179000</v>
      </c>
      <c r="H1588" s="27">
        <v>179000</v>
      </c>
      <c r="I1588" s="27">
        <v>179000</v>
      </c>
      <c r="J1588" s="27">
        <v>154000</v>
      </c>
      <c r="K1588" s="27">
        <f>222530.69+169000</f>
        <v>391530.69</v>
      </c>
      <c r="L1588" s="27"/>
      <c r="M1588" s="27">
        <v>184000</v>
      </c>
      <c r="N1588" s="27">
        <f>SUM(F1588:M1588)</f>
        <v>1451530.69</v>
      </c>
    </row>
    <row r="1589" spans="1:17" x14ac:dyDescent="0.25">
      <c r="A1589" s="24"/>
      <c r="B1589" s="28" t="s">
        <v>114</v>
      </c>
      <c r="C1589" s="29"/>
      <c r="D1589" s="29"/>
      <c r="E1589" s="22"/>
      <c r="F1589" s="27">
        <v>0</v>
      </c>
      <c r="G1589" s="27">
        <v>0</v>
      </c>
      <c r="H1589" s="27">
        <v>0</v>
      </c>
      <c r="I1589" s="27">
        <v>0</v>
      </c>
      <c r="J1589" s="27">
        <v>0</v>
      </c>
      <c r="K1589" s="27">
        <v>0</v>
      </c>
      <c r="L1589" s="27"/>
      <c r="M1589" s="27">
        <v>0</v>
      </c>
      <c r="N1589" s="27">
        <f t="shared" ref="N1589:N1591" si="50">SUM(F1589:M1589)</f>
        <v>0</v>
      </c>
    </row>
    <row r="1590" spans="1:17" x14ac:dyDescent="0.25">
      <c r="A1590" s="24"/>
      <c r="B1590" s="28" t="s">
        <v>115</v>
      </c>
      <c r="C1590" s="29"/>
      <c r="D1590" s="29"/>
      <c r="E1590" s="22"/>
      <c r="F1590" s="27">
        <v>0</v>
      </c>
      <c r="G1590" s="27">
        <v>0</v>
      </c>
      <c r="H1590" s="27">
        <v>0</v>
      </c>
      <c r="I1590" s="27">
        <v>0</v>
      </c>
      <c r="J1590" s="27">
        <v>0</v>
      </c>
      <c r="K1590" s="27">
        <v>0</v>
      </c>
      <c r="L1590" s="27"/>
      <c r="M1590" s="27">
        <v>0</v>
      </c>
      <c r="N1590" s="27">
        <f t="shared" si="50"/>
        <v>0</v>
      </c>
    </row>
    <row r="1591" spans="1:17" x14ac:dyDescent="0.25">
      <c r="A1591" s="24"/>
      <c r="B1591" s="243" t="s">
        <v>116</v>
      </c>
      <c r="C1591" s="243"/>
      <c r="D1591" s="243"/>
      <c r="E1591" s="22"/>
      <c r="F1591" s="27">
        <v>2218449.6</v>
      </c>
      <c r="G1591" s="27">
        <v>2191230.77</v>
      </c>
      <c r="H1591" s="27">
        <v>2236367.77</v>
      </c>
      <c r="I1591" s="27">
        <v>2234433.67</v>
      </c>
      <c r="J1591" s="27">
        <v>2243526.77</v>
      </c>
      <c r="K1591" s="27">
        <v>2204625.84</v>
      </c>
      <c r="L1591" s="27"/>
      <c r="M1591" s="27">
        <v>2173978.7599999998</v>
      </c>
      <c r="N1591" s="27">
        <f t="shared" si="50"/>
        <v>15502613.18</v>
      </c>
    </row>
    <row r="1592" spans="1:17" x14ac:dyDescent="0.25">
      <c r="A1592" s="20" t="s">
        <v>12</v>
      </c>
      <c r="B1592" s="31" t="s">
        <v>13</v>
      </c>
      <c r="C1592" s="26"/>
      <c r="D1592" s="22"/>
      <c r="E1592" s="22"/>
      <c r="F1592" s="23">
        <f>+F1593+F1594+F1598+F1597+F1596+F1602</f>
        <v>1312510.1099999999</v>
      </c>
      <c r="G1592" s="23">
        <f>+G1593+G1594+G1598+G1597+G1596+G1602+G1595</f>
        <v>1943581.52</v>
      </c>
      <c r="H1592" s="23">
        <f>+H1593+H1594+H1595+H1597+H1598+H1599</f>
        <v>2711258.6399999997</v>
      </c>
      <c r="I1592" s="23">
        <f>SUM(I1593:I1603)</f>
        <v>2692149.78</v>
      </c>
      <c r="J1592" s="23">
        <f>SUM(J1593:J1603)</f>
        <v>1946846.8599999999</v>
      </c>
      <c r="K1592" s="23">
        <f>SUM(K1594:K1604)+K1593</f>
        <v>3038438.96</v>
      </c>
      <c r="L1592" s="23"/>
      <c r="M1592" s="23">
        <f>SUM(M1594:M1604)+M1593</f>
        <v>1374741.91</v>
      </c>
      <c r="N1592" s="23">
        <f>SUM(N1593:N1604)</f>
        <v>15019527.780000003</v>
      </c>
    </row>
    <row r="1593" spans="1:17" x14ac:dyDescent="0.25">
      <c r="A1593" s="24"/>
      <c r="B1593" s="25" t="s">
        <v>14</v>
      </c>
      <c r="C1593" s="26"/>
      <c r="D1593" s="26"/>
      <c r="E1593" s="22"/>
      <c r="F1593" s="27">
        <v>294894.03000000003</v>
      </c>
      <c r="G1593" s="27">
        <v>728069.45</v>
      </c>
      <c r="H1593" s="27">
        <v>401830.37</v>
      </c>
      <c r="I1593" s="27">
        <v>204286.39</v>
      </c>
      <c r="J1593" s="27">
        <v>739267.36</v>
      </c>
      <c r="K1593" s="27">
        <v>513116.45</v>
      </c>
      <c r="L1593" s="27"/>
      <c r="M1593" s="27">
        <v>16175.47</v>
      </c>
      <c r="N1593" s="27">
        <f>SUM(F1593:M1593)</f>
        <v>2897639.5200000005</v>
      </c>
    </row>
    <row r="1594" spans="1:17" x14ac:dyDescent="0.25">
      <c r="A1594" s="32"/>
      <c r="B1594" s="7" t="s">
        <v>15</v>
      </c>
      <c r="C1594" s="243"/>
      <c r="D1594" s="243"/>
      <c r="E1594" s="22"/>
      <c r="F1594" s="27">
        <v>0</v>
      </c>
      <c r="G1594" s="27">
        <v>0</v>
      </c>
      <c r="H1594" s="27">
        <v>0</v>
      </c>
      <c r="I1594" s="27">
        <v>0</v>
      </c>
      <c r="J1594" s="27">
        <v>0</v>
      </c>
      <c r="K1594" s="27">
        <v>75000</v>
      </c>
      <c r="L1594" s="27"/>
      <c r="M1594" s="27">
        <v>169286.6</v>
      </c>
      <c r="N1594" s="27">
        <f t="shared" ref="N1594:N1603" si="51">SUM(F1594:M1594)</f>
        <v>244286.6</v>
      </c>
    </row>
    <row r="1595" spans="1:17" x14ac:dyDescent="0.25">
      <c r="A1595" s="24"/>
      <c r="B1595" s="25" t="s">
        <v>16</v>
      </c>
      <c r="C1595" s="26"/>
      <c r="D1595" s="26"/>
      <c r="E1595" s="22"/>
      <c r="F1595" s="27">
        <f t="shared" ref="F1595" si="52">SUM(E1595:E1595)</f>
        <v>0</v>
      </c>
      <c r="G1595" s="27">
        <v>422180</v>
      </c>
      <c r="H1595" s="27">
        <v>0</v>
      </c>
      <c r="I1595" s="27">
        <v>0</v>
      </c>
      <c r="J1595" s="27">
        <v>0</v>
      </c>
      <c r="K1595" s="27">
        <v>138065.75</v>
      </c>
      <c r="L1595" s="27"/>
      <c r="M1595" s="27">
        <v>0</v>
      </c>
      <c r="N1595" s="27">
        <f t="shared" si="51"/>
        <v>560245.75</v>
      </c>
    </row>
    <row r="1596" spans="1:17" x14ac:dyDescent="0.25">
      <c r="A1596" s="24"/>
      <c r="B1596" s="33" t="s">
        <v>17</v>
      </c>
      <c r="C1596" s="33"/>
      <c r="D1596" s="33"/>
      <c r="E1596" s="22"/>
      <c r="F1596" s="27">
        <v>0</v>
      </c>
      <c r="G1596" s="27">
        <v>0</v>
      </c>
      <c r="H1596" s="27">
        <v>0</v>
      </c>
      <c r="I1596" s="27">
        <v>0</v>
      </c>
      <c r="J1596" s="27">
        <v>0</v>
      </c>
      <c r="K1596" s="27">
        <v>0</v>
      </c>
      <c r="L1596" s="27"/>
      <c r="M1596" s="27">
        <v>0</v>
      </c>
      <c r="N1596" s="27">
        <f t="shared" si="51"/>
        <v>0</v>
      </c>
    </row>
    <row r="1597" spans="1:17" x14ac:dyDescent="0.25">
      <c r="A1597" s="24"/>
      <c r="B1597" s="25" t="s">
        <v>18</v>
      </c>
      <c r="C1597" s="26"/>
      <c r="D1597" s="26"/>
      <c r="E1597" s="34"/>
      <c r="F1597" s="27">
        <v>702496.1</v>
      </c>
      <c r="G1597" s="27">
        <v>784996.09</v>
      </c>
      <c r="H1597" s="27">
        <v>1412496.09</v>
      </c>
      <c r="I1597" s="27">
        <v>794999.99</v>
      </c>
      <c r="J1597" s="27">
        <f>1219992.19-275000</f>
        <v>944992.19</v>
      </c>
      <c r="K1597" s="27">
        <v>747496.09</v>
      </c>
      <c r="L1597" s="27"/>
      <c r="M1597" s="27">
        <v>195000</v>
      </c>
      <c r="N1597" s="27">
        <f t="shared" si="51"/>
        <v>5582476.5500000007</v>
      </c>
    </row>
    <row r="1598" spans="1:17" x14ac:dyDescent="0.25">
      <c r="A1598" s="24"/>
      <c r="B1598" s="25" t="s">
        <v>19</v>
      </c>
      <c r="C1598" s="26"/>
      <c r="D1598" s="26"/>
      <c r="E1598" s="22"/>
      <c r="F1598" s="27">
        <v>67119.98</v>
      </c>
      <c r="G1598" s="27">
        <v>8335.98</v>
      </c>
      <c r="H1598" s="27">
        <v>125559.98</v>
      </c>
      <c r="I1598" s="27">
        <v>1516863.4</v>
      </c>
      <c r="J1598" s="27">
        <v>76962.98</v>
      </c>
      <c r="K1598" s="27">
        <v>144769</v>
      </c>
      <c r="L1598" s="27"/>
      <c r="M1598" s="27">
        <v>84477.98</v>
      </c>
      <c r="N1598" s="27">
        <f t="shared" si="51"/>
        <v>2024089.2999999998</v>
      </c>
    </row>
    <row r="1599" spans="1:17" x14ac:dyDescent="0.25">
      <c r="A1599" s="24"/>
      <c r="B1599" s="25" t="s">
        <v>166</v>
      </c>
      <c r="C1599" s="26"/>
      <c r="D1599" s="26"/>
      <c r="E1599" s="22"/>
      <c r="F1599" s="27">
        <v>0</v>
      </c>
      <c r="G1599" s="27"/>
      <c r="H1599" s="27">
        <v>771372.2</v>
      </c>
      <c r="I1599" s="27">
        <v>0</v>
      </c>
      <c r="J1599" s="27">
        <v>185624.33</v>
      </c>
      <c r="K1599" s="27">
        <f>625669.05-31677.38</f>
        <v>593991.67000000004</v>
      </c>
      <c r="L1599" s="27"/>
      <c r="M1599" s="27">
        <v>358801.86</v>
      </c>
      <c r="N1599" s="27">
        <f t="shared" si="51"/>
        <v>1909790.06</v>
      </c>
    </row>
    <row r="1600" spans="1:17" x14ac:dyDescent="0.25">
      <c r="A1600" s="24"/>
      <c r="B1600" s="7" t="s">
        <v>20</v>
      </c>
      <c r="C1600" s="26"/>
      <c r="D1600" s="26"/>
      <c r="E1600" s="22"/>
      <c r="F1600" s="27">
        <v>0</v>
      </c>
      <c r="G1600" s="27">
        <v>0</v>
      </c>
      <c r="H1600" s="27">
        <v>0</v>
      </c>
      <c r="I1600" s="27">
        <v>0</v>
      </c>
      <c r="J1600" s="27">
        <v>0</v>
      </c>
      <c r="K1600" s="27">
        <v>0</v>
      </c>
      <c r="L1600" s="27"/>
      <c r="M1600" s="27">
        <v>0</v>
      </c>
      <c r="N1600" s="27">
        <f t="shared" si="51"/>
        <v>0</v>
      </c>
      <c r="Q1600" s="248"/>
    </row>
    <row r="1601" spans="1:14" x14ac:dyDescent="0.25">
      <c r="A1601" s="24"/>
      <c r="B1601" s="243" t="s">
        <v>21</v>
      </c>
      <c r="C1601" s="243"/>
      <c r="D1601" s="243"/>
      <c r="E1601" s="243"/>
      <c r="F1601" s="27">
        <v>0</v>
      </c>
      <c r="G1601" s="27">
        <v>0</v>
      </c>
      <c r="H1601" s="27">
        <v>0</v>
      </c>
      <c r="I1601" s="27">
        <v>0</v>
      </c>
      <c r="J1601" s="27">
        <v>0</v>
      </c>
      <c r="K1601" s="27">
        <v>0</v>
      </c>
      <c r="L1601" s="27"/>
      <c r="M1601" s="27">
        <v>0</v>
      </c>
      <c r="N1601" s="27">
        <f t="shared" si="51"/>
        <v>0</v>
      </c>
    </row>
    <row r="1602" spans="1:14" x14ac:dyDescent="0.25">
      <c r="A1602" s="24"/>
      <c r="B1602" s="7" t="s">
        <v>22</v>
      </c>
      <c r="C1602" s="243"/>
      <c r="D1602" s="243"/>
      <c r="E1602" s="243"/>
      <c r="F1602" s="27">
        <v>248000</v>
      </c>
      <c r="G1602" s="27">
        <v>0</v>
      </c>
      <c r="H1602" s="27">
        <v>0</v>
      </c>
      <c r="I1602" s="27">
        <v>176000</v>
      </c>
      <c r="J1602" s="27">
        <v>0</v>
      </c>
      <c r="K1602" s="27">
        <f>51000+775000</f>
        <v>826000</v>
      </c>
      <c r="L1602" s="27"/>
      <c r="M1602" s="27">
        <v>551000</v>
      </c>
      <c r="N1602" s="27">
        <f t="shared" si="51"/>
        <v>1801000</v>
      </c>
    </row>
    <row r="1603" spans="1:14" x14ac:dyDescent="0.25">
      <c r="A1603" s="24"/>
      <c r="B1603" s="7" t="s">
        <v>23</v>
      </c>
      <c r="C1603" s="243"/>
      <c r="D1603" s="243"/>
      <c r="E1603" s="22"/>
      <c r="F1603" s="27">
        <v>0</v>
      </c>
      <c r="G1603" s="27">
        <v>0</v>
      </c>
      <c r="H1603" s="27">
        <v>0</v>
      </c>
      <c r="I1603" s="27">
        <v>0</v>
      </c>
      <c r="J1603" s="27">
        <v>0</v>
      </c>
      <c r="K1603" s="27">
        <v>0</v>
      </c>
      <c r="L1603" s="27"/>
      <c r="M1603" s="27">
        <v>0</v>
      </c>
      <c r="N1603" s="27">
        <f t="shared" si="51"/>
        <v>0</v>
      </c>
    </row>
    <row r="1604" spans="1:14" x14ac:dyDescent="0.25">
      <c r="A1604" s="24"/>
      <c r="B1604" s="243" t="s">
        <v>117</v>
      </c>
      <c r="C1604" s="243"/>
      <c r="D1604" s="243"/>
      <c r="E1604" s="22"/>
      <c r="F1604" s="27">
        <v>0</v>
      </c>
      <c r="G1604" s="27">
        <v>0</v>
      </c>
      <c r="H1604" s="27">
        <v>0</v>
      </c>
      <c r="I1604" s="27">
        <v>0</v>
      </c>
      <c r="J1604" s="27">
        <v>0</v>
      </c>
      <c r="K1604" s="27">
        <v>0</v>
      </c>
      <c r="L1604" s="27"/>
      <c r="M1604" s="27">
        <v>0</v>
      </c>
      <c r="N1604" s="27">
        <f t="shared" ref="N1604" si="53">SUM(F1604:M1604)</f>
        <v>0</v>
      </c>
    </row>
    <row r="1605" spans="1:14" x14ac:dyDescent="0.25">
      <c r="A1605" s="20" t="s">
        <v>24</v>
      </c>
      <c r="B1605" s="31" t="s">
        <v>25</v>
      </c>
      <c r="C1605" s="26"/>
      <c r="D1605" s="22"/>
      <c r="E1605" s="22"/>
      <c r="F1605" s="23">
        <f>+F1612</f>
        <v>170000</v>
      </c>
      <c r="G1605" s="23">
        <f>G1606+G1612+G1610+G1615</f>
        <v>2226543.9700000002</v>
      </c>
      <c r="H1605" s="23">
        <f>+H1610+H1612</f>
        <v>1433139.2</v>
      </c>
      <c r="I1605" s="23">
        <f>+I1606+I1607+I1608+I1609+I1610+I1611+I1612</f>
        <v>1448191.5</v>
      </c>
      <c r="J1605" s="23">
        <f>+J1606+J1607+J1608+J1609+J1610+J1611+J1612+J1615</f>
        <v>2113098.5099999998</v>
      </c>
      <c r="K1605" s="23">
        <f>+K1606+K1607+K1608+K1609+K1610+K1611+K1612+K1615</f>
        <v>12439155.85</v>
      </c>
      <c r="L1605" s="23"/>
      <c r="M1605" s="23">
        <f>+M1606+M1607+M1608+M1609+M1610+M1611+M1614+M16207+M1615</f>
        <v>2022280.34</v>
      </c>
      <c r="N1605" s="23">
        <f>SUM(N1606:N1615)</f>
        <v>21852409.370000005</v>
      </c>
    </row>
    <row r="1606" spans="1:14" ht="14.25" customHeight="1" x14ac:dyDescent="0.25">
      <c r="A1606" s="24"/>
      <c r="B1606" s="243" t="s">
        <v>118</v>
      </c>
      <c r="C1606" s="243"/>
      <c r="D1606" s="243"/>
      <c r="E1606" s="22"/>
      <c r="F1606" s="27">
        <v>0</v>
      </c>
      <c r="G1606" s="27">
        <v>329998.8</v>
      </c>
      <c r="H1606" s="27">
        <v>0</v>
      </c>
      <c r="I1606" s="27">
        <v>0</v>
      </c>
      <c r="J1606" s="27">
        <v>675081.11</v>
      </c>
      <c r="K1606" s="27">
        <f>454173.63+2940000</f>
        <v>3394173.63</v>
      </c>
      <c r="L1606" s="27"/>
      <c r="M1606" s="27">
        <v>154000</v>
      </c>
      <c r="N1606" s="27">
        <f>SUM(F1606:M1606)</f>
        <v>4553253.54</v>
      </c>
    </row>
    <row r="1607" spans="1:14" x14ac:dyDescent="0.25">
      <c r="A1607" s="24"/>
      <c r="B1607" s="25" t="s">
        <v>26</v>
      </c>
      <c r="C1607" s="26"/>
      <c r="D1607" s="26"/>
      <c r="E1607" s="22"/>
      <c r="F1607" s="27">
        <v>0</v>
      </c>
      <c r="G1607" s="27">
        <v>0</v>
      </c>
      <c r="H1607" s="27">
        <v>0</v>
      </c>
      <c r="I1607" s="27">
        <v>0</v>
      </c>
      <c r="J1607" s="27">
        <v>0</v>
      </c>
      <c r="K1607" s="27">
        <v>151545.63</v>
      </c>
      <c r="L1607" s="27"/>
      <c r="M1607" s="27">
        <v>4720</v>
      </c>
      <c r="N1607" s="27">
        <f t="shared" ref="N1607:N1615" si="54">SUM(F1607:M1607)</f>
        <v>156265.63</v>
      </c>
    </row>
    <row r="1608" spans="1:14" x14ac:dyDescent="0.25">
      <c r="A1608" s="24"/>
      <c r="B1608" s="243" t="s">
        <v>119</v>
      </c>
      <c r="C1608" s="243"/>
      <c r="D1608" s="243"/>
      <c r="E1608" s="22"/>
      <c r="F1608" s="27">
        <v>0</v>
      </c>
      <c r="G1608" s="27">
        <v>0</v>
      </c>
      <c r="H1608" s="27">
        <v>0</v>
      </c>
      <c r="I1608" s="27">
        <v>7400</v>
      </c>
      <c r="J1608" s="27"/>
      <c r="K1608" s="27">
        <v>1297149.4099999999</v>
      </c>
      <c r="L1608" s="27"/>
      <c r="M1608" s="27">
        <v>0</v>
      </c>
      <c r="N1608" s="27">
        <f t="shared" si="54"/>
        <v>1304549.4099999999</v>
      </c>
    </row>
    <row r="1609" spans="1:14" x14ac:dyDescent="0.25">
      <c r="A1609" s="24"/>
      <c r="B1609" s="33" t="s">
        <v>27</v>
      </c>
      <c r="C1609" s="33"/>
      <c r="D1609" s="33"/>
      <c r="E1609" s="22"/>
      <c r="F1609" s="27">
        <v>0</v>
      </c>
      <c r="G1609" s="27">
        <v>0</v>
      </c>
      <c r="H1609" s="27">
        <v>0</v>
      </c>
      <c r="I1609" s="27">
        <v>0</v>
      </c>
      <c r="J1609" s="27">
        <v>0</v>
      </c>
      <c r="K1609" s="27">
        <v>0</v>
      </c>
      <c r="L1609" s="27"/>
      <c r="M1609" s="27">
        <v>0</v>
      </c>
      <c r="N1609" s="27">
        <f t="shared" si="54"/>
        <v>0</v>
      </c>
    </row>
    <row r="1610" spans="1:14" x14ac:dyDescent="0.25">
      <c r="A1610" s="24"/>
      <c r="B1610" s="243" t="s">
        <v>120</v>
      </c>
      <c r="C1610" s="243"/>
      <c r="D1610" s="243"/>
      <c r="E1610" s="22"/>
      <c r="F1610" s="27">
        <v>0</v>
      </c>
      <c r="G1610" s="27">
        <v>823640</v>
      </c>
      <c r="H1610" s="27">
        <v>1073139.2</v>
      </c>
      <c r="I1610" s="27">
        <v>1080791.5</v>
      </c>
      <c r="J1610" s="27">
        <v>0</v>
      </c>
      <c r="K1610" s="27">
        <v>70905.429999999993</v>
      </c>
      <c r="L1610" s="27"/>
      <c r="M1610" s="27">
        <v>0</v>
      </c>
      <c r="N1610" s="27">
        <f t="shared" si="54"/>
        <v>3048476.1300000004</v>
      </c>
    </row>
    <row r="1611" spans="1:14" x14ac:dyDescent="0.25">
      <c r="A1611" s="24"/>
      <c r="B1611" s="243" t="s">
        <v>121</v>
      </c>
      <c r="C1611" s="243"/>
      <c r="D1611" s="243"/>
      <c r="E1611" s="22"/>
      <c r="F1611" s="27">
        <v>0</v>
      </c>
      <c r="G1611" s="27">
        <v>0</v>
      </c>
      <c r="H1611" s="27">
        <v>0</v>
      </c>
      <c r="I1611" s="27">
        <v>0</v>
      </c>
      <c r="J1611" s="27">
        <v>0</v>
      </c>
      <c r="K1611" s="27">
        <f>2352000+241946.74</f>
        <v>2593946.7400000002</v>
      </c>
      <c r="L1611" s="27"/>
      <c r="M1611" s="27">
        <f>267621.64+8595.12+20296</f>
        <v>296512.76</v>
      </c>
      <c r="N1611" s="27">
        <f t="shared" si="54"/>
        <v>2890459.5</v>
      </c>
    </row>
    <row r="1612" spans="1:14" x14ac:dyDescent="0.25">
      <c r="A1612" s="24"/>
      <c r="B1612" s="7" t="s">
        <v>169</v>
      </c>
      <c r="C1612" s="243"/>
      <c r="D1612" s="243"/>
      <c r="E1612" s="22"/>
      <c r="F1612" s="27">
        <v>170000</v>
      </c>
      <c r="G1612" s="27">
        <v>788476.8</v>
      </c>
      <c r="H1612" s="27">
        <v>360000</v>
      </c>
      <c r="I1612" s="27">
        <v>360000</v>
      </c>
      <c r="J1612" s="27">
        <v>1274580.3999999999</v>
      </c>
      <c r="K1612" s="27">
        <f>3344965.66+9812.88</f>
        <v>3354778.54</v>
      </c>
      <c r="L1612" s="27"/>
      <c r="M1612" s="248">
        <v>0</v>
      </c>
      <c r="N1612" s="27">
        <f t="shared" si="54"/>
        <v>6307835.7400000002</v>
      </c>
    </row>
    <row r="1613" spans="1:14" x14ac:dyDescent="0.25">
      <c r="A1613" s="24"/>
      <c r="B1613" s="35" t="s">
        <v>30</v>
      </c>
      <c r="C1613" s="243"/>
      <c r="D1613" s="243"/>
      <c r="E1613" s="36"/>
      <c r="F1613" s="27">
        <v>0</v>
      </c>
      <c r="G1613" s="27">
        <v>0</v>
      </c>
      <c r="H1613" s="27">
        <v>0</v>
      </c>
      <c r="I1613" s="27">
        <v>0</v>
      </c>
      <c r="J1613" s="27">
        <v>0</v>
      </c>
      <c r="K1613" s="27">
        <v>0</v>
      </c>
      <c r="L1613" s="27"/>
      <c r="M1613" s="27">
        <v>0</v>
      </c>
      <c r="N1613" s="27">
        <f t="shared" si="54"/>
        <v>0</v>
      </c>
    </row>
    <row r="1614" spans="1:14" x14ac:dyDescent="0.25">
      <c r="A1614" s="24"/>
      <c r="B1614" s="35" t="s">
        <v>31</v>
      </c>
      <c r="C1614" s="243"/>
      <c r="D1614" s="243"/>
      <c r="E1614" s="36"/>
      <c r="F1614" s="27">
        <v>0</v>
      </c>
      <c r="G1614" s="27">
        <v>0</v>
      </c>
      <c r="H1614" s="27">
        <v>0</v>
      </c>
      <c r="I1614" s="27">
        <v>0</v>
      </c>
      <c r="J1614" s="27">
        <v>0</v>
      </c>
      <c r="K1614" s="27">
        <v>0</v>
      </c>
      <c r="L1614" s="27"/>
      <c r="M1614" s="27">
        <v>0</v>
      </c>
      <c r="N1614" s="27">
        <f t="shared" si="54"/>
        <v>0</v>
      </c>
    </row>
    <row r="1615" spans="1:14" x14ac:dyDescent="0.25">
      <c r="A1615" s="24"/>
      <c r="B1615" s="33" t="s">
        <v>32</v>
      </c>
      <c r="C1615" s="33"/>
      <c r="D1615" s="33"/>
      <c r="E1615" s="22"/>
      <c r="F1615" s="27">
        <v>0</v>
      </c>
      <c r="G1615" s="27">
        <v>284428.37</v>
      </c>
      <c r="H1615" s="27">
        <v>0</v>
      </c>
      <c r="I1615" s="27">
        <v>0</v>
      </c>
      <c r="J1615" s="27">
        <v>163437</v>
      </c>
      <c r="K1615" s="27">
        <f>1544979.09+31677.38</f>
        <v>1576656.47</v>
      </c>
      <c r="L1615" s="27"/>
      <c r="M1615" s="27">
        <f>1925849.24-358801.66</f>
        <v>1567047.58</v>
      </c>
      <c r="N1615" s="27">
        <f t="shared" si="54"/>
        <v>3591569.42</v>
      </c>
    </row>
    <row r="1616" spans="1:14" x14ac:dyDescent="0.25">
      <c r="A1616" s="20" t="s">
        <v>33</v>
      </c>
      <c r="B1616" s="31" t="s">
        <v>34</v>
      </c>
      <c r="C1616" s="26"/>
      <c r="D1616" s="22"/>
      <c r="E1616" s="22"/>
      <c r="F1616" s="23">
        <v>0</v>
      </c>
      <c r="G1616" s="23">
        <v>0</v>
      </c>
      <c r="H1616" s="23">
        <v>0</v>
      </c>
      <c r="I1616" s="23">
        <v>0</v>
      </c>
      <c r="J1616" s="23">
        <v>0</v>
      </c>
      <c r="K1616" s="23">
        <v>0</v>
      </c>
      <c r="L1616" s="23"/>
      <c r="M1616" s="23">
        <v>0</v>
      </c>
      <c r="N1616" s="23">
        <f>SUM(F1616:M1616)</f>
        <v>0</v>
      </c>
    </row>
    <row r="1617" spans="1:14" x14ac:dyDescent="0.25">
      <c r="A1617" s="24"/>
      <c r="B1617" s="274" t="s">
        <v>35</v>
      </c>
      <c r="C1617" s="274"/>
      <c r="D1617" s="274"/>
      <c r="E1617" s="274"/>
      <c r="F1617" s="27">
        <v>0</v>
      </c>
      <c r="G1617" s="27">
        <v>0</v>
      </c>
      <c r="H1617" s="27">
        <v>0</v>
      </c>
      <c r="I1617" s="27">
        <v>0</v>
      </c>
      <c r="J1617" s="27">
        <v>0</v>
      </c>
      <c r="K1617" s="27">
        <v>0</v>
      </c>
      <c r="L1617" s="27"/>
      <c r="M1617" s="27">
        <v>0</v>
      </c>
      <c r="N1617" s="27">
        <f t="shared" ref="N1617:N1670" si="55">SUM(F1617:K1617)</f>
        <v>0</v>
      </c>
    </row>
    <row r="1618" spans="1:14" x14ac:dyDescent="0.25">
      <c r="A1618" s="24"/>
      <c r="B1618" s="7" t="s">
        <v>36</v>
      </c>
      <c r="C1618" s="243"/>
      <c r="D1618" s="243"/>
      <c r="E1618" s="243"/>
      <c r="F1618" s="27">
        <v>0</v>
      </c>
      <c r="G1618" s="27">
        <v>0</v>
      </c>
      <c r="H1618" s="27">
        <v>0</v>
      </c>
      <c r="I1618" s="27">
        <v>0</v>
      </c>
      <c r="J1618" s="27">
        <v>0</v>
      </c>
      <c r="K1618" s="27">
        <v>0</v>
      </c>
      <c r="L1618" s="27"/>
      <c r="M1618" s="27">
        <v>0</v>
      </c>
      <c r="N1618" s="27">
        <f t="shared" si="55"/>
        <v>0</v>
      </c>
    </row>
    <row r="1619" spans="1:14" x14ac:dyDescent="0.25">
      <c r="A1619" s="24"/>
      <c r="B1619" s="7" t="s">
        <v>37</v>
      </c>
      <c r="C1619" s="243"/>
      <c r="D1619" s="243"/>
      <c r="E1619" s="22"/>
      <c r="F1619" s="27">
        <v>0</v>
      </c>
      <c r="G1619" s="27">
        <v>0</v>
      </c>
      <c r="H1619" s="27">
        <v>0</v>
      </c>
      <c r="I1619" s="27">
        <v>0</v>
      </c>
      <c r="J1619" s="27">
        <v>0</v>
      </c>
      <c r="K1619" s="27">
        <v>0</v>
      </c>
      <c r="L1619" s="27"/>
      <c r="M1619" s="27">
        <v>0</v>
      </c>
      <c r="N1619" s="27">
        <f t="shared" si="55"/>
        <v>0</v>
      </c>
    </row>
    <row r="1620" spans="1:14" x14ac:dyDescent="0.25">
      <c r="A1620" s="24"/>
      <c r="B1620" s="7" t="s">
        <v>38</v>
      </c>
      <c r="C1620" s="243"/>
      <c r="D1620" s="243"/>
      <c r="E1620" s="22"/>
      <c r="F1620" s="27">
        <v>0</v>
      </c>
      <c r="G1620" s="27">
        <v>0</v>
      </c>
      <c r="H1620" s="27">
        <v>0</v>
      </c>
      <c r="I1620" s="27">
        <v>0</v>
      </c>
      <c r="J1620" s="27">
        <v>0</v>
      </c>
      <c r="K1620" s="27">
        <v>0</v>
      </c>
      <c r="L1620" s="27"/>
      <c r="M1620" s="27">
        <v>0</v>
      </c>
      <c r="N1620" s="27">
        <f t="shared" si="55"/>
        <v>0</v>
      </c>
    </row>
    <row r="1621" spans="1:14" x14ac:dyDescent="0.25">
      <c r="A1621" s="24"/>
      <c r="B1621" s="7" t="s">
        <v>39</v>
      </c>
      <c r="C1621" s="243"/>
      <c r="D1621" s="243"/>
      <c r="E1621" s="22"/>
      <c r="F1621" s="27">
        <v>0</v>
      </c>
      <c r="G1621" s="27">
        <v>0</v>
      </c>
      <c r="H1621" s="27">
        <v>0</v>
      </c>
      <c r="I1621" s="27">
        <v>0</v>
      </c>
      <c r="J1621" s="27">
        <v>0</v>
      </c>
      <c r="K1621" s="27">
        <v>0</v>
      </c>
      <c r="L1621" s="27"/>
      <c r="M1621" s="27">
        <v>0</v>
      </c>
      <c r="N1621" s="27">
        <f t="shared" si="55"/>
        <v>0</v>
      </c>
    </row>
    <row r="1622" spans="1:14" x14ac:dyDescent="0.25">
      <c r="A1622" s="24"/>
      <c r="B1622" s="7" t="s">
        <v>40</v>
      </c>
      <c r="C1622" s="243"/>
      <c r="D1622" s="243"/>
      <c r="E1622" s="22"/>
      <c r="F1622" s="27">
        <v>0</v>
      </c>
      <c r="G1622" s="27">
        <v>0</v>
      </c>
      <c r="H1622" s="27">
        <v>0</v>
      </c>
      <c r="I1622" s="27">
        <v>0</v>
      </c>
      <c r="J1622" s="27">
        <v>0</v>
      </c>
      <c r="K1622" s="27">
        <v>0</v>
      </c>
      <c r="L1622" s="27"/>
      <c r="M1622" s="27">
        <v>0</v>
      </c>
      <c r="N1622" s="27">
        <f t="shared" si="55"/>
        <v>0</v>
      </c>
    </row>
    <row r="1623" spans="1:14" x14ac:dyDescent="0.25">
      <c r="A1623" s="24"/>
      <c r="B1623" s="7" t="s">
        <v>41</v>
      </c>
      <c r="C1623" s="243"/>
      <c r="D1623" s="243"/>
      <c r="E1623" s="22"/>
      <c r="F1623" s="27">
        <v>0</v>
      </c>
      <c r="G1623" s="27">
        <v>0</v>
      </c>
      <c r="H1623" s="27">
        <v>0</v>
      </c>
      <c r="I1623" s="27">
        <v>0</v>
      </c>
      <c r="J1623" s="27">
        <v>0</v>
      </c>
      <c r="K1623" s="27">
        <v>0</v>
      </c>
      <c r="L1623" s="27"/>
      <c r="M1623" s="27">
        <v>0</v>
      </c>
      <c r="N1623" s="27">
        <f t="shared" si="55"/>
        <v>0</v>
      </c>
    </row>
    <row r="1624" spans="1:14" x14ac:dyDescent="0.25">
      <c r="A1624" s="24"/>
      <c r="B1624" s="7" t="s">
        <v>42</v>
      </c>
      <c r="C1624" s="243"/>
      <c r="D1624" s="243"/>
      <c r="E1624" s="22"/>
      <c r="F1624" s="27">
        <v>0</v>
      </c>
      <c r="G1624" s="27">
        <v>0</v>
      </c>
      <c r="H1624" s="27">
        <v>0</v>
      </c>
      <c r="I1624" s="27">
        <v>0</v>
      </c>
      <c r="J1624" s="27">
        <v>0</v>
      </c>
      <c r="K1624" s="27">
        <v>0</v>
      </c>
      <c r="L1624" s="27"/>
      <c r="M1624" s="27">
        <v>0</v>
      </c>
      <c r="N1624" s="27">
        <f t="shared" si="55"/>
        <v>0</v>
      </c>
    </row>
    <row r="1625" spans="1:14" x14ac:dyDescent="0.25">
      <c r="A1625" s="24"/>
      <c r="B1625" s="7" t="s">
        <v>41</v>
      </c>
      <c r="C1625" s="243"/>
      <c r="D1625" s="243"/>
      <c r="E1625" s="22"/>
      <c r="F1625" s="27">
        <v>0</v>
      </c>
      <c r="G1625" s="27">
        <v>0</v>
      </c>
      <c r="H1625" s="27">
        <v>0</v>
      </c>
      <c r="I1625" s="27">
        <v>0</v>
      </c>
      <c r="J1625" s="27">
        <v>0</v>
      </c>
      <c r="K1625" s="27">
        <v>0</v>
      </c>
      <c r="L1625" s="27"/>
      <c r="M1625" s="27">
        <v>0</v>
      </c>
      <c r="N1625" s="27">
        <f t="shared" si="55"/>
        <v>0</v>
      </c>
    </row>
    <row r="1626" spans="1:14" x14ac:dyDescent="0.25">
      <c r="A1626" s="37"/>
      <c r="B1626" s="38" t="s">
        <v>43</v>
      </c>
      <c r="C1626" s="22"/>
      <c r="D1626" s="22"/>
      <c r="E1626" s="22"/>
      <c r="F1626" s="27">
        <v>0</v>
      </c>
      <c r="G1626" s="27">
        <v>0</v>
      </c>
      <c r="H1626" s="27">
        <v>0</v>
      </c>
      <c r="I1626" s="27">
        <v>0</v>
      </c>
      <c r="J1626" s="27">
        <v>0</v>
      </c>
      <c r="K1626" s="27">
        <v>0</v>
      </c>
      <c r="L1626" s="27"/>
      <c r="M1626" s="27">
        <v>0</v>
      </c>
      <c r="N1626" s="27">
        <f t="shared" si="55"/>
        <v>0</v>
      </c>
    </row>
    <row r="1627" spans="1:14" x14ac:dyDescent="0.25">
      <c r="A1627" s="37"/>
      <c r="B1627" s="38" t="s">
        <v>44</v>
      </c>
      <c r="C1627" s="22"/>
      <c r="D1627" s="22"/>
      <c r="E1627" s="22"/>
      <c r="F1627" s="27">
        <v>0</v>
      </c>
      <c r="G1627" s="27">
        <v>0</v>
      </c>
      <c r="H1627" s="27">
        <v>0</v>
      </c>
      <c r="I1627" s="27">
        <v>0</v>
      </c>
      <c r="J1627" s="27">
        <v>0</v>
      </c>
      <c r="K1627" s="27">
        <v>0</v>
      </c>
      <c r="L1627" s="27"/>
      <c r="M1627" s="27">
        <v>0</v>
      </c>
      <c r="N1627" s="27">
        <f t="shared" si="55"/>
        <v>0</v>
      </c>
    </row>
    <row r="1628" spans="1:14" x14ac:dyDescent="0.25">
      <c r="A1628" s="37"/>
      <c r="B1628" s="38" t="s">
        <v>45</v>
      </c>
      <c r="C1628" s="22"/>
      <c r="D1628" s="22"/>
      <c r="E1628" s="22"/>
      <c r="F1628" s="27">
        <v>0</v>
      </c>
      <c r="G1628" s="27">
        <v>0</v>
      </c>
      <c r="H1628" s="27">
        <v>0</v>
      </c>
      <c r="I1628" s="27">
        <v>0</v>
      </c>
      <c r="J1628" s="27">
        <v>0</v>
      </c>
      <c r="K1628" s="27">
        <v>0</v>
      </c>
      <c r="L1628" s="27"/>
      <c r="M1628" s="27">
        <v>0</v>
      </c>
      <c r="N1628" s="27">
        <f t="shared" si="55"/>
        <v>0</v>
      </c>
    </row>
    <row r="1629" spans="1:14" x14ac:dyDescent="0.25">
      <c r="A1629" s="39" t="s">
        <v>46</v>
      </c>
      <c r="B1629" s="40" t="s">
        <v>47</v>
      </c>
      <c r="C1629" s="38"/>
      <c r="D1629" s="38"/>
      <c r="E1629" s="38"/>
      <c r="F1629" s="23">
        <v>0</v>
      </c>
      <c r="G1629" s="23">
        <v>0</v>
      </c>
      <c r="H1629" s="23">
        <v>0</v>
      </c>
      <c r="I1629" s="23">
        <v>0</v>
      </c>
      <c r="J1629" s="23">
        <v>0</v>
      </c>
      <c r="K1629" s="23">
        <v>0</v>
      </c>
      <c r="L1629" s="23"/>
      <c r="M1629" s="23">
        <v>0</v>
      </c>
      <c r="N1629" s="23">
        <f t="shared" si="55"/>
        <v>0</v>
      </c>
    </row>
    <row r="1630" spans="1:14" x14ac:dyDescent="0.25">
      <c r="A1630" s="8"/>
      <c r="B1630" s="38" t="s">
        <v>48</v>
      </c>
      <c r="C1630" s="38"/>
      <c r="D1630" s="38"/>
      <c r="E1630" s="38"/>
      <c r="F1630" s="27">
        <v>0</v>
      </c>
      <c r="G1630" s="27">
        <v>0</v>
      </c>
      <c r="H1630" s="27">
        <v>0</v>
      </c>
      <c r="I1630" s="27">
        <v>0</v>
      </c>
      <c r="J1630" s="27">
        <v>0</v>
      </c>
      <c r="K1630" s="27">
        <v>0</v>
      </c>
      <c r="L1630" s="27"/>
      <c r="M1630" s="27">
        <v>0</v>
      </c>
      <c r="N1630" s="27">
        <f t="shared" si="55"/>
        <v>0</v>
      </c>
    </row>
    <row r="1631" spans="1:14" x14ac:dyDescent="0.25">
      <c r="A1631" s="8"/>
      <c r="B1631" s="38" t="s">
        <v>49</v>
      </c>
      <c r="C1631" s="38"/>
      <c r="D1631" s="38"/>
      <c r="E1631" s="38"/>
      <c r="F1631" s="27">
        <v>0</v>
      </c>
      <c r="G1631" s="27">
        <v>0</v>
      </c>
      <c r="H1631" s="27">
        <v>0</v>
      </c>
      <c r="I1631" s="27">
        <v>0</v>
      </c>
      <c r="J1631" s="27">
        <v>0</v>
      </c>
      <c r="K1631" s="27">
        <v>0</v>
      </c>
      <c r="L1631" s="27"/>
      <c r="M1631" s="27">
        <v>0</v>
      </c>
      <c r="N1631" s="27">
        <f t="shared" si="55"/>
        <v>0</v>
      </c>
    </row>
    <row r="1632" spans="1:14" x14ac:dyDescent="0.25">
      <c r="A1632" s="8"/>
      <c r="B1632" s="38" t="s">
        <v>37</v>
      </c>
      <c r="C1632" s="38"/>
      <c r="D1632" s="38"/>
      <c r="E1632" s="38"/>
      <c r="F1632" s="27">
        <v>0</v>
      </c>
      <c r="G1632" s="27">
        <v>0</v>
      </c>
      <c r="H1632" s="27">
        <v>0</v>
      </c>
      <c r="I1632" s="27">
        <v>0</v>
      </c>
      <c r="J1632" s="27">
        <v>0</v>
      </c>
      <c r="K1632" s="27">
        <v>0</v>
      </c>
      <c r="L1632" s="27"/>
      <c r="M1632" s="27">
        <v>0</v>
      </c>
      <c r="N1632" s="27">
        <f t="shared" si="55"/>
        <v>0</v>
      </c>
    </row>
    <row r="1633" spans="1:14" x14ac:dyDescent="0.25">
      <c r="A1633" s="8"/>
      <c r="B1633" s="38" t="s">
        <v>50</v>
      </c>
      <c r="C1633" s="38"/>
      <c r="D1633" s="38"/>
      <c r="E1633" s="38"/>
      <c r="F1633" s="27">
        <v>0</v>
      </c>
      <c r="G1633" s="27">
        <v>0</v>
      </c>
      <c r="H1633" s="27">
        <v>0</v>
      </c>
      <c r="I1633" s="27">
        <v>0</v>
      </c>
      <c r="J1633" s="27">
        <v>0</v>
      </c>
      <c r="K1633" s="27">
        <v>0</v>
      </c>
      <c r="L1633" s="27"/>
      <c r="M1633" s="27">
        <v>0</v>
      </c>
      <c r="N1633" s="27">
        <f t="shared" si="55"/>
        <v>0</v>
      </c>
    </row>
    <row r="1634" spans="1:14" x14ac:dyDescent="0.25">
      <c r="A1634" s="8"/>
      <c r="B1634" s="38" t="s">
        <v>39</v>
      </c>
      <c r="C1634" s="38"/>
      <c r="D1634" s="38"/>
      <c r="E1634" s="38"/>
      <c r="F1634" s="27">
        <v>0</v>
      </c>
      <c r="G1634" s="27">
        <v>0</v>
      </c>
      <c r="H1634" s="27">
        <v>0</v>
      </c>
      <c r="I1634" s="27">
        <v>0</v>
      </c>
      <c r="J1634" s="27">
        <v>0</v>
      </c>
      <c r="K1634" s="27">
        <v>0</v>
      </c>
      <c r="L1634" s="27"/>
      <c r="M1634" s="27">
        <v>0</v>
      </c>
      <c r="N1634" s="27">
        <f t="shared" si="55"/>
        <v>0</v>
      </c>
    </row>
    <row r="1635" spans="1:14" x14ac:dyDescent="0.25">
      <c r="A1635" s="39"/>
      <c r="B1635" s="38" t="s">
        <v>51</v>
      </c>
      <c r="C1635" s="38"/>
      <c r="D1635" s="38"/>
      <c r="E1635" s="38"/>
      <c r="F1635" s="27">
        <v>0</v>
      </c>
      <c r="G1635" s="27">
        <v>0</v>
      </c>
      <c r="H1635" s="27">
        <v>0</v>
      </c>
      <c r="I1635" s="27">
        <v>0</v>
      </c>
      <c r="J1635" s="27">
        <v>0</v>
      </c>
      <c r="K1635" s="27">
        <v>0</v>
      </c>
      <c r="L1635" s="27"/>
      <c r="M1635" s="27">
        <v>0</v>
      </c>
      <c r="N1635" s="27">
        <f t="shared" si="55"/>
        <v>0</v>
      </c>
    </row>
    <row r="1636" spans="1:14" x14ac:dyDescent="0.25">
      <c r="A1636" s="8"/>
      <c r="B1636" s="7" t="s">
        <v>41</v>
      </c>
      <c r="C1636" s="7"/>
      <c r="D1636" s="7"/>
      <c r="E1636" s="7"/>
      <c r="F1636" s="27">
        <v>0</v>
      </c>
      <c r="G1636" s="27">
        <v>0</v>
      </c>
      <c r="H1636" s="27">
        <v>0</v>
      </c>
      <c r="I1636" s="27">
        <v>0</v>
      </c>
      <c r="J1636" s="27">
        <v>0</v>
      </c>
      <c r="K1636" s="27">
        <v>0</v>
      </c>
      <c r="L1636" s="27"/>
      <c r="M1636" s="27">
        <v>0</v>
      </c>
      <c r="N1636" s="27">
        <f t="shared" si="55"/>
        <v>0</v>
      </c>
    </row>
    <row r="1637" spans="1:14" x14ac:dyDescent="0.25">
      <c r="A1637" s="24"/>
      <c r="B1637" s="7" t="s">
        <v>52</v>
      </c>
      <c r="C1637" s="7"/>
      <c r="D1637" s="7"/>
      <c r="E1637" s="7"/>
      <c r="F1637" s="27">
        <v>0</v>
      </c>
      <c r="G1637" s="27">
        <v>0</v>
      </c>
      <c r="H1637" s="27">
        <v>0</v>
      </c>
      <c r="I1637" s="27">
        <v>0</v>
      </c>
      <c r="J1637" s="27">
        <v>0</v>
      </c>
      <c r="K1637" s="27">
        <v>0</v>
      </c>
      <c r="L1637" s="27"/>
      <c r="M1637" s="27">
        <v>0</v>
      </c>
      <c r="N1637" s="27">
        <f t="shared" si="55"/>
        <v>0</v>
      </c>
    </row>
    <row r="1638" spans="1:14" x14ac:dyDescent="0.25">
      <c r="A1638" s="24"/>
      <c r="B1638" s="7" t="s">
        <v>41</v>
      </c>
      <c r="C1638" s="7"/>
      <c r="D1638" s="7"/>
      <c r="E1638" s="7"/>
      <c r="F1638" s="27">
        <v>0</v>
      </c>
      <c r="G1638" s="27">
        <v>0</v>
      </c>
      <c r="H1638" s="27">
        <v>0</v>
      </c>
      <c r="I1638" s="27">
        <v>0</v>
      </c>
      <c r="J1638" s="27">
        <v>0</v>
      </c>
      <c r="K1638" s="27">
        <v>0</v>
      </c>
      <c r="L1638" s="27"/>
      <c r="M1638" s="27">
        <v>0</v>
      </c>
      <c r="N1638" s="27">
        <f t="shared" si="55"/>
        <v>0</v>
      </c>
    </row>
    <row r="1639" spans="1:14" x14ac:dyDescent="0.25">
      <c r="A1639" s="24"/>
      <c r="B1639" s="7" t="s">
        <v>53</v>
      </c>
      <c r="C1639" s="7"/>
      <c r="D1639" s="7"/>
      <c r="E1639" s="7"/>
      <c r="F1639" s="27">
        <v>0</v>
      </c>
      <c r="G1639" s="27">
        <v>0</v>
      </c>
      <c r="H1639" s="27">
        <v>0</v>
      </c>
      <c r="I1639" s="27">
        <v>0</v>
      </c>
      <c r="J1639" s="27">
        <v>0</v>
      </c>
      <c r="K1639" s="27">
        <v>0</v>
      </c>
      <c r="L1639" s="27"/>
      <c r="M1639" s="27">
        <v>0</v>
      </c>
      <c r="N1639" s="27">
        <f t="shared" si="55"/>
        <v>0</v>
      </c>
    </row>
    <row r="1640" spans="1:14" x14ac:dyDescent="0.25">
      <c r="A1640" s="24"/>
      <c r="B1640" s="7" t="s">
        <v>54</v>
      </c>
      <c r="C1640" s="7"/>
      <c r="D1640" s="7"/>
      <c r="E1640" s="7"/>
      <c r="F1640" s="27">
        <v>0</v>
      </c>
      <c r="G1640" s="27">
        <v>0</v>
      </c>
      <c r="H1640" s="27">
        <v>0</v>
      </c>
      <c r="I1640" s="27">
        <v>0</v>
      </c>
      <c r="J1640" s="27">
        <v>0</v>
      </c>
      <c r="K1640" s="27">
        <v>0</v>
      </c>
      <c r="L1640" s="27"/>
      <c r="M1640" s="27">
        <v>0</v>
      </c>
      <c r="N1640" s="27">
        <f t="shared" si="55"/>
        <v>0</v>
      </c>
    </row>
    <row r="1641" spans="1:14" x14ac:dyDescent="0.25">
      <c r="A1641" s="24"/>
      <c r="B1641" s="7" t="s">
        <v>45</v>
      </c>
      <c r="C1641" s="7"/>
      <c r="D1641" s="7"/>
      <c r="E1641" s="7"/>
      <c r="F1641" s="27">
        <v>0</v>
      </c>
      <c r="G1641" s="27">
        <v>0</v>
      </c>
      <c r="H1641" s="27">
        <v>0</v>
      </c>
      <c r="I1641" s="27">
        <v>0</v>
      </c>
      <c r="J1641" s="27">
        <v>0</v>
      </c>
      <c r="K1641" s="27">
        <v>0</v>
      </c>
      <c r="L1641" s="27"/>
      <c r="M1641" s="27">
        <v>0</v>
      </c>
      <c r="N1641" s="27">
        <f t="shared" si="55"/>
        <v>0</v>
      </c>
    </row>
    <row r="1642" spans="1:14" x14ac:dyDescent="0.25">
      <c r="A1642" s="41" t="s">
        <v>55</v>
      </c>
      <c r="B1642" s="42" t="s">
        <v>56</v>
      </c>
      <c r="C1642" s="7"/>
      <c r="D1642" s="7"/>
      <c r="E1642" s="7"/>
      <c r="F1642" s="23">
        <v>0</v>
      </c>
      <c r="G1642" s="23">
        <v>0</v>
      </c>
      <c r="H1642" s="23">
        <v>0</v>
      </c>
      <c r="I1642" s="23">
        <v>0</v>
      </c>
      <c r="J1642" s="23">
        <v>0</v>
      </c>
      <c r="K1642" s="23">
        <f>SUM(K1643:K1652)</f>
        <v>1019667.01</v>
      </c>
      <c r="L1642" s="23"/>
      <c r="M1642" s="23">
        <f>SUM(M1643:M1652)</f>
        <v>66628.41</v>
      </c>
      <c r="N1642" s="23">
        <f>SUM(N1643:N1652)</f>
        <v>1086295.42</v>
      </c>
    </row>
    <row r="1643" spans="1:14" x14ac:dyDescent="0.25">
      <c r="A1643" s="24"/>
      <c r="B1643" s="7" t="s">
        <v>57</v>
      </c>
      <c r="C1643" s="7"/>
      <c r="D1643" s="7"/>
      <c r="E1643" s="7"/>
      <c r="F1643" s="27">
        <v>0</v>
      </c>
      <c r="G1643" s="27">
        <v>0</v>
      </c>
      <c r="H1643" s="27">
        <v>0</v>
      </c>
      <c r="I1643" s="27">
        <v>0</v>
      </c>
      <c r="J1643" s="27">
        <v>0</v>
      </c>
      <c r="K1643" s="27">
        <v>231161.17</v>
      </c>
      <c r="L1643" s="27"/>
      <c r="M1643" s="27">
        <v>0</v>
      </c>
      <c r="N1643" s="27">
        <f>SUM(F1643:M1643)</f>
        <v>231161.17</v>
      </c>
    </row>
    <row r="1644" spans="1:14" x14ac:dyDescent="0.25">
      <c r="A1644" s="24"/>
      <c r="B1644" s="7" t="s">
        <v>58</v>
      </c>
      <c r="C1644" s="7"/>
      <c r="D1644" s="7"/>
      <c r="E1644" s="7"/>
      <c r="F1644" s="27">
        <v>0</v>
      </c>
      <c r="G1644" s="27">
        <v>0</v>
      </c>
      <c r="H1644" s="27">
        <v>0</v>
      </c>
      <c r="I1644" s="27">
        <v>0</v>
      </c>
      <c r="J1644" s="27">
        <v>0</v>
      </c>
      <c r="K1644" s="27">
        <v>25659.1</v>
      </c>
      <c r="L1644" s="27"/>
      <c r="M1644" s="27">
        <v>0</v>
      </c>
      <c r="N1644" s="27">
        <f t="shared" ref="N1644:N1653" si="56">SUM(F1644:M1644)</f>
        <v>25659.1</v>
      </c>
    </row>
    <row r="1645" spans="1:14" x14ac:dyDescent="0.25">
      <c r="A1645" s="24"/>
      <c r="B1645" s="7" t="s">
        <v>59</v>
      </c>
      <c r="C1645" s="7"/>
      <c r="D1645" s="7"/>
      <c r="E1645" s="7"/>
      <c r="F1645" s="27">
        <v>0</v>
      </c>
      <c r="G1645" s="27">
        <v>0</v>
      </c>
      <c r="H1645" s="27">
        <v>0</v>
      </c>
      <c r="I1645" s="27">
        <v>0</v>
      </c>
      <c r="J1645" s="27">
        <v>0</v>
      </c>
      <c r="K1645" s="27">
        <v>24180.35</v>
      </c>
      <c r="L1645" s="27"/>
      <c r="M1645" s="27">
        <v>0</v>
      </c>
      <c r="N1645" s="27">
        <f t="shared" si="56"/>
        <v>24180.35</v>
      </c>
    </row>
    <row r="1646" spans="1:14" x14ac:dyDescent="0.25">
      <c r="A1646" s="24"/>
      <c r="B1646" s="7" t="s">
        <v>60</v>
      </c>
      <c r="C1646" s="7"/>
      <c r="D1646" s="7"/>
      <c r="E1646" s="7"/>
      <c r="F1646" s="27">
        <v>0</v>
      </c>
      <c r="G1646" s="27">
        <v>0</v>
      </c>
      <c r="H1646" s="27">
        <v>0</v>
      </c>
      <c r="I1646" s="27">
        <v>0</v>
      </c>
      <c r="J1646" s="27">
        <v>0</v>
      </c>
      <c r="K1646" s="27">
        <v>13053.75</v>
      </c>
      <c r="L1646" s="27"/>
      <c r="M1646" s="27">
        <v>7051.06</v>
      </c>
      <c r="N1646" s="27">
        <f t="shared" si="56"/>
        <v>20104.810000000001</v>
      </c>
    </row>
    <row r="1647" spans="1:14" x14ac:dyDescent="0.25">
      <c r="A1647" s="24"/>
      <c r="B1647" s="7" t="s">
        <v>61</v>
      </c>
      <c r="C1647" s="7"/>
      <c r="D1647" s="7"/>
      <c r="E1647" s="7"/>
      <c r="F1647" s="27">
        <v>0</v>
      </c>
      <c r="G1647" s="27">
        <v>0</v>
      </c>
      <c r="H1647" s="27">
        <v>0</v>
      </c>
      <c r="I1647" s="27">
        <v>0</v>
      </c>
      <c r="J1647" s="27">
        <v>0</v>
      </c>
      <c r="K1647" s="27">
        <v>0</v>
      </c>
      <c r="L1647" s="27"/>
      <c r="M1647" s="27">
        <v>0</v>
      </c>
      <c r="N1647" s="27">
        <f t="shared" si="56"/>
        <v>0</v>
      </c>
    </row>
    <row r="1648" spans="1:14" x14ac:dyDescent="0.25">
      <c r="A1648" s="24"/>
      <c r="B1648" s="7" t="s">
        <v>62</v>
      </c>
      <c r="C1648" s="7"/>
      <c r="D1648" s="7"/>
      <c r="E1648" s="7"/>
      <c r="F1648" s="27">
        <v>0</v>
      </c>
      <c r="G1648" s="27">
        <v>0</v>
      </c>
      <c r="H1648" s="27">
        <v>0</v>
      </c>
      <c r="I1648" s="27">
        <v>0</v>
      </c>
      <c r="J1648" s="27">
        <v>0</v>
      </c>
      <c r="K1648" s="27">
        <v>697693.25</v>
      </c>
      <c r="L1648" s="27"/>
      <c r="M1648" s="27">
        <v>59577.35</v>
      </c>
      <c r="N1648" s="27">
        <f t="shared" si="56"/>
        <v>757270.6</v>
      </c>
    </row>
    <row r="1649" spans="1:14" x14ac:dyDescent="0.25">
      <c r="A1649" s="24"/>
      <c r="B1649" s="7" t="s">
        <v>63</v>
      </c>
      <c r="C1649" s="7"/>
      <c r="D1649" s="7"/>
      <c r="E1649" s="7"/>
      <c r="F1649" s="27">
        <v>0</v>
      </c>
      <c r="G1649" s="27">
        <v>0</v>
      </c>
      <c r="H1649" s="27">
        <v>0</v>
      </c>
      <c r="I1649" s="27">
        <v>0</v>
      </c>
      <c r="J1649" s="27">
        <v>0</v>
      </c>
      <c r="K1649" s="27">
        <v>0</v>
      </c>
      <c r="L1649" s="27"/>
      <c r="M1649" s="27">
        <v>0</v>
      </c>
      <c r="N1649" s="27">
        <f t="shared" si="56"/>
        <v>0</v>
      </c>
    </row>
    <row r="1650" spans="1:14" x14ac:dyDescent="0.25">
      <c r="A1650" s="24"/>
      <c r="B1650" s="7" t="s">
        <v>64</v>
      </c>
      <c r="C1650" s="7"/>
      <c r="D1650" s="7"/>
      <c r="E1650" s="7"/>
      <c r="F1650" s="27">
        <v>0</v>
      </c>
      <c r="G1650" s="27">
        <v>0</v>
      </c>
      <c r="H1650" s="27">
        <v>0</v>
      </c>
      <c r="I1650" s="27">
        <v>0</v>
      </c>
      <c r="J1650" s="27">
        <v>0</v>
      </c>
      <c r="K1650" s="27">
        <v>0</v>
      </c>
      <c r="L1650" s="27"/>
      <c r="M1650" s="27">
        <v>0</v>
      </c>
      <c r="N1650" s="27">
        <f t="shared" si="56"/>
        <v>0</v>
      </c>
    </row>
    <row r="1651" spans="1:14" x14ac:dyDescent="0.25">
      <c r="A1651" s="24"/>
      <c r="B1651" s="7" t="s">
        <v>65</v>
      </c>
      <c r="C1651" s="7"/>
      <c r="D1651" s="7"/>
      <c r="E1651" s="7"/>
      <c r="F1651" s="27">
        <v>0</v>
      </c>
      <c r="G1651" s="27">
        <v>0</v>
      </c>
      <c r="H1651" s="27">
        <v>0</v>
      </c>
      <c r="I1651" s="27">
        <v>0</v>
      </c>
      <c r="J1651" s="27">
        <v>0</v>
      </c>
      <c r="K1651" s="27">
        <v>0</v>
      </c>
      <c r="L1651" s="27"/>
      <c r="M1651" s="27">
        <v>0</v>
      </c>
      <c r="N1651" s="27">
        <f t="shared" si="56"/>
        <v>0</v>
      </c>
    </row>
    <row r="1652" spans="1:14" x14ac:dyDescent="0.25">
      <c r="A1652" s="24"/>
      <c r="B1652" s="7" t="s">
        <v>66</v>
      </c>
      <c r="C1652" s="7"/>
      <c r="D1652" s="7"/>
      <c r="E1652" s="7"/>
      <c r="F1652" s="27">
        <v>0</v>
      </c>
      <c r="G1652" s="27">
        <v>0</v>
      </c>
      <c r="H1652" s="27">
        <v>0</v>
      </c>
      <c r="I1652" s="27">
        <v>0</v>
      </c>
      <c r="J1652" s="27">
        <v>0</v>
      </c>
      <c r="K1652" s="27">
        <v>27919.39</v>
      </c>
      <c r="L1652" s="27"/>
      <c r="M1652" s="27">
        <v>0</v>
      </c>
      <c r="N1652" s="27">
        <f t="shared" si="56"/>
        <v>27919.39</v>
      </c>
    </row>
    <row r="1653" spans="1:14" x14ac:dyDescent="0.25">
      <c r="A1653" s="24"/>
      <c r="B1653" s="7" t="s">
        <v>67</v>
      </c>
      <c r="C1653" s="7"/>
      <c r="D1653" s="7"/>
      <c r="E1653" s="7"/>
      <c r="F1653" s="27">
        <v>0</v>
      </c>
      <c r="G1653" s="27">
        <v>0</v>
      </c>
      <c r="H1653" s="27">
        <v>0</v>
      </c>
      <c r="I1653" s="27">
        <v>0</v>
      </c>
      <c r="J1653" s="27">
        <v>0</v>
      </c>
      <c r="K1653" s="27">
        <v>0</v>
      </c>
      <c r="L1653" s="27"/>
      <c r="M1653" s="27">
        <v>0</v>
      </c>
      <c r="N1653" s="27">
        <f t="shared" si="56"/>
        <v>0</v>
      </c>
    </row>
    <row r="1654" spans="1:14" x14ac:dyDescent="0.25">
      <c r="A1654" s="41" t="s">
        <v>68</v>
      </c>
      <c r="B1654" s="42" t="s">
        <v>69</v>
      </c>
      <c r="C1654" s="7"/>
      <c r="D1654" s="7"/>
      <c r="E1654" s="7"/>
      <c r="F1654" s="23">
        <v>0</v>
      </c>
      <c r="G1654" s="23">
        <v>0</v>
      </c>
      <c r="H1654" s="23">
        <v>0</v>
      </c>
      <c r="I1654" s="23">
        <v>0</v>
      </c>
      <c r="J1654" s="23">
        <v>0</v>
      </c>
      <c r="K1654" s="23">
        <v>0</v>
      </c>
      <c r="L1654" s="23"/>
      <c r="M1654" s="23">
        <v>0</v>
      </c>
      <c r="N1654" s="23">
        <f t="shared" si="55"/>
        <v>0</v>
      </c>
    </row>
    <row r="1655" spans="1:14" x14ac:dyDescent="0.25">
      <c r="A1655" s="41"/>
      <c r="B1655" s="7" t="s">
        <v>70</v>
      </c>
      <c r="C1655" s="7"/>
      <c r="D1655" s="7"/>
      <c r="E1655" s="7"/>
      <c r="F1655" s="27">
        <v>0</v>
      </c>
      <c r="G1655" s="27">
        <v>0</v>
      </c>
      <c r="H1655" s="27">
        <v>0</v>
      </c>
      <c r="I1655" s="27">
        <v>0</v>
      </c>
      <c r="J1655" s="27">
        <v>0</v>
      </c>
      <c r="K1655" s="27">
        <v>0</v>
      </c>
      <c r="L1655" s="27"/>
      <c r="M1655" s="27">
        <v>0</v>
      </c>
      <c r="N1655" s="27">
        <f t="shared" si="55"/>
        <v>0</v>
      </c>
    </row>
    <row r="1656" spans="1:14" x14ac:dyDescent="0.25">
      <c r="A1656" s="41"/>
      <c r="B1656" s="7" t="s">
        <v>71</v>
      </c>
      <c r="C1656" s="7"/>
      <c r="D1656" s="7"/>
      <c r="E1656" s="7"/>
      <c r="F1656" s="27">
        <v>0</v>
      </c>
      <c r="G1656" s="27">
        <v>0</v>
      </c>
      <c r="H1656" s="27">
        <v>0</v>
      </c>
      <c r="I1656" s="27">
        <v>0</v>
      </c>
      <c r="J1656" s="27">
        <v>0</v>
      </c>
      <c r="K1656" s="27">
        <v>0</v>
      </c>
      <c r="L1656" s="27"/>
      <c r="M1656" s="27">
        <v>0</v>
      </c>
      <c r="N1656" s="27">
        <f t="shared" si="55"/>
        <v>0</v>
      </c>
    </row>
    <row r="1657" spans="1:14" x14ac:dyDescent="0.25">
      <c r="A1657" s="41"/>
      <c r="B1657" s="7" t="s">
        <v>72</v>
      </c>
      <c r="C1657" s="7"/>
      <c r="D1657" s="7"/>
      <c r="E1657" s="7"/>
      <c r="F1657" s="27">
        <v>0</v>
      </c>
      <c r="G1657" s="27">
        <v>0</v>
      </c>
      <c r="H1657" s="27">
        <v>0</v>
      </c>
      <c r="I1657" s="27">
        <v>0</v>
      </c>
      <c r="J1657" s="27">
        <v>0</v>
      </c>
      <c r="K1657" s="27">
        <v>0</v>
      </c>
      <c r="L1657" s="27"/>
      <c r="M1657" s="27">
        <v>0</v>
      </c>
      <c r="N1657" s="27">
        <f t="shared" si="55"/>
        <v>0</v>
      </c>
    </row>
    <row r="1658" spans="1:14" x14ac:dyDescent="0.25">
      <c r="A1658" s="41"/>
      <c r="B1658" s="7" t="s">
        <v>73</v>
      </c>
      <c r="C1658" s="7"/>
      <c r="D1658" s="7"/>
      <c r="E1658" s="7"/>
      <c r="F1658" s="27">
        <v>0</v>
      </c>
      <c r="G1658" s="27">
        <v>0</v>
      </c>
      <c r="H1658" s="27">
        <v>0</v>
      </c>
      <c r="I1658" s="27">
        <v>0</v>
      </c>
      <c r="J1658" s="27">
        <v>0</v>
      </c>
      <c r="K1658" s="27">
        <v>0</v>
      </c>
      <c r="L1658" s="27"/>
      <c r="M1658" s="27">
        <v>0</v>
      </c>
      <c r="N1658" s="27">
        <f t="shared" si="55"/>
        <v>0</v>
      </c>
    </row>
    <row r="1659" spans="1:14" x14ac:dyDescent="0.25">
      <c r="A1659" s="41"/>
      <c r="B1659" s="7" t="s">
        <v>74</v>
      </c>
      <c r="C1659" s="7"/>
      <c r="D1659" s="7"/>
      <c r="E1659" s="7"/>
      <c r="F1659" s="27">
        <v>0</v>
      </c>
      <c r="G1659" s="27">
        <v>0</v>
      </c>
      <c r="H1659" s="27">
        <v>0</v>
      </c>
      <c r="I1659" s="27">
        <v>0</v>
      </c>
      <c r="J1659" s="27">
        <v>0</v>
      </c>
      <c r="K1659" s="27">
        <v>0</v>
      </c>
      <c r="L1659" s="27"/>
      <c r="M1659" s="27">
        <v>0</v>
      </c>
      <c r="N1659" s="27">
        <f t="shared" si="55"/>
        <v>0</v>
      </c>
    </row>
    <row r="1660" spans="1:14" x14ac:dyDescent="0.25">
      <c r="A1660" s="41" t="s">
        <v>75</v>
      </c>
      <c r="B1660" s="42" t="s">
        <v>76</v>
      </c>
      <c r="C1660" s="7"/>
      <c r="D1660" s="7"/>
      <c r="E1660" s="7"/>
      <c r="F1660" s="23">
        <v>0</v>
      </c>
      <c r="G1660" s="23">
        <v>0</v>
      </c>
      <c r="H1660" s="23">
        <v>0</v>
      </c>
      <c r="I1660" s="23">
        <v>0</v>
      </c>
      <c r="J1660" s="23">
        <v>0</v>
      </c>
      <c r="K1660" s="23">
        <v>0</v>
      </c>
      <c r="L1660" s="23"/>
      <c r="M1660" s="23">
        <v>0</v>
      </c>
      <c r="N1660" s="27">
        <f t="shared" si="55"/>
        <v>0</v>
      </c>
    </row>
    <row r="1661" spans="1:14" x14ac:dyDescent="0.25">
      <c r="A1661" s="41"/>
      <c r="B1661" s="42" t="s">
        <v>77</v>
      </c>
      <c r="C1661" s="7"/>
      <c r="D1661" s="7"/>
      <c r="E1661" s="7"/>
      <c r="F1661" s="27">
        <v>0</v>
      </c>
      <c r="G1661" s="27">
        <v>0</v>
      </c>
      <c r="H1661" s="27">
        <v>0</v>
      </c>
      <c r="I1661" s="27">
        <v>0</v>
      </c>
      <c r="J1661" s="27">
        <v>0</v>
      </c>
      <c r="K1661" s="27">
        <v>0</v>
      </c>
      <c r="L1661" s="27"/>
      <c r="M1661" s="27">
        <v>0</v>
      </c>
      <c r="N1661" s="27">
        <f t="shared" si="55"/>
        <v>0</v>
      </c>
    </row>
    <row r="1662" spans="1:14" x14ac:dyDescent="0.25">
      <c r="A1662" s="41"/>
      <c r="B1662" s="7" t="s">
        <v>78</v>
      </c>
      <c r="C1662" s="7"/>
      <c r="D1662" s="7"/>
      <c r="E1662" s="7"/>
      <c r="F1662" s="27">
        <v>0</v>
      </c>
      <c r="G1662" s="27">
        <v>0</v>
      </c>
      <c r="H1662" s="27">
        <v>0</v>
      </c>
      <c r="I1662" s="27">
        <v>0</v>
      </c>
      <c r="J1662" s="27">
        <v>0</v>
      </c>
      <c r="K1662" s="27">
        <v>0</v>
      </c>
      <c r="L1662" s="27"/>
      <c r="M1662" s="27">
        <v>0</v>
      </c>
      <c r="N1662" s="27">
        <f t="shared" si="55"/>
        <v>0</v>
      </c>
    </row>
    <row r="1663" spans="1:14" x14ac:dyDescent="0.25">
      <c r="A1663" s="41"/>
      <c r="B1663" s="7" t="s">
        <v>79</v>
      </c>
      <c r="C1663" s="7"/>
      <c r="D1663" s="7"/>
      <c r="E1663" s="7"/>
      <c r="F1663" s="27">
        <v>0</v>
      </c>
      <c r="G1663" s="27">
        <v>0</v>
      </c>
      <c r="H1663" s="27">
        <v>0</v>
      </c>
      <c r="I1663" s="27">
        <v>0</v>
      </c>
      <c r="J1663" s="27">
        <v>0</v>
      </c>
      <c r="K1663" s="27">
        <v>0</v>
      </c>
      <c r="L1663" s="27"/>
      <c r="M1663" s="27">
        <v>0</v>
      </c>
      <c r="N1663" s="27">
        <f t="shared" si="55"/>
        <v>0</v>
      </c>
    </row>
    <row r="1664" spans="1:14" x14ac:dyDescent="0.25">
      <c r="A1664" s="41"/>
      <c r="B1664" s="7" t="s">
        <v>80</v>
      </c>
      <c r="C1664" s="7"/>
      <c r="D1664" s="7"/>
      <c r="E1664" s="7"/>
      <c r="F1664" s="27">
        <v>0</v>
      </c>
      <c r="G1664" s="27">
        <v>0</v>
      </c>
      <c r="H1664" s="27">
        <v>0</v>
      </c>
      <c r="I1664" s="27">
        <v>0</v>
      </c>
      <c r="J1664" s="27">
        <v>0</v>
      </c>
      <c r="K1664" s="27">
        <v>0</v>
      </c>
      <c r="L1664" s="27"/>
      <c r="M1664" s="27">
        <v>0</v>
      </c>
      <c r="N1664" s="27">
        <f t="shared" si="55"/>
        <v>0</v>
      </c>
    </row>
    <row r="1665" spans="1:14" x14ac:dyDescent="0.25">
      <c r="A1665" s="41" t="s">
        <v>81</v>
      </c>
      <c r="B1665" s="42" t="s">
        <v>82</v>
      </c>
      <c r="C1665" s="7"/>
      <c r="D1665" s="7"/>
      <c r="E1665" s="7"/>
      <c r="F1665" s="23">
        <v>0</v>
      </c>
      <c r="G1665" s="23">
        <v>0</v>
      </c>
      <c r="H1665" s="23">
        <v>0</v>
      </c>
      <c r="I1665" s="23">
        <v>0</v>
      </c>
      <c r="J1665" s="23">
        <v>0</v>
      </c>
      <c r="K1665" s="23">
        <v>0</v>
      </c>
      <c r="L1665" s="23"/>
      <c r="M1665" s="23">
        <v>0</v>
      </c>
      <c r="N1665" s="27">
        <f t="shared" si="55"/>
        <v>0</v>
      </c>
    </row>
    <row r="1666" spans="1:14" x14ac:dyDescent="0.25">
      <c r="A1666" s="41"/>
      <c r="B1666" s="7" t="s">
        <v>83</v>
      </c>
      <c r="C1666" s="7"/>
      <c r="D1666" s="7"/>
      <c r="E1666" s="7"/>
      <c r="F1666" s="27">
        <v>0</v>
      </c>
      <c r="G1666" s="27">
        <v>0</v>
      </c>
      <c r="H1666" s="27">
        <v>0</v>
      </c>
      <c r="I1666" s="27">
        <v>0</v>
      </c>
      <c r="J1666" s="27">
        <v>0</v>
      </c>
      <c r="K1666" s="27">
        <v>0</v>
      </c>
      <c r="L1666" s="27"/>
      <c r="M1666" s="27">
        <v>0</v>
      </c>
      <c r="N1666" s="27">
        <f t="shared" si="55"/>
        <v>0</v>
      </c>
    </row>
    <row r="1667" spans="1:14" x14ac:dyDescent="0.25">
      <c r="A1667" s="41"/>
      <c r="B1667" s="7" t="s">
        <v>84</v>
      </c>
      <c r="C1667" s="7"/>
      <c r="D1667" s="7"/>
      <c r="E1667" s="7"/>
      <c r="F1667" s="27">
        <v>0</v>
      </c>
      <c r="G1667" s="27">
        <v>0</v>
      </c>
      <c r="H1667" s="27">
        <v>0</v>
      </c>
      <c r="I1667" s="27">
        <v>0</v>
      </c>
      <c r="J1667" s="27">
        <v>0</v>
      </c>
      <c r="K1667" s="27">
        <v>0</v>
      </c>
      <c r="L1667" s="27"/>
      <c r="M1667" s="27">
        <v>0</v>
      </c>
      <c r="N1667" s="27">
        <f t="shared" si="55"/>
        <v>0</v>
      </c>
    </row>
    <row r="1668" spans="1:14" x14ac:dyDescent="0.25">
      <c r="A1668" s="41"/>
      <c r="B1668" s="7" t="s">
        <v>85</v>
      </c>
      <c r="C1668" s="7"/>
      <c r="D1668" s="7"/>
      <c r="E1668" s="7"/>
      <c r="F1668" s="27">
        <v>0</v>
      </c>
      <c r="G1668" s="27">
        <v>0</v>
      </c>
      <c r="H1668" s="27">
        <v>0</v>
      </c>
      <c r="I1668" s="27">
        <v>0</v>
      </c>
      <c r="J1668" s="27">
        <v>0</v>
      </c>
      <c r="K1668" s="27">
        <v>0</v>
      </c>
      <c r="L1668" s="27"/>
      <c r="M1668" s="27">
        <v>0</v>
      </c>
      <c r="N1668" s="27">
        <f t="shared" si="55"/>
        <v>0</v>
      </c>
    </row>
    <row r="1669" spans="1:14" x14ac:dyDescent="0.25">
      <c r="A1669" s="41"/>
      <c r="B1669" s="7" t="s">
        <v>86</v>
      </c>
      <c r="C1669" s="7"/>
      <c r="D1669" s="7"/>
      <c r="E1669" s="7"/>
      <c r="F1669" s="27">
        <v>0</v>
      </c>
      <c r="G1669" s="27">
        <v>0</v>
      </c>
      <c r="H1669" s="27">
        <v>0</v>
      </c>
      <c r="I1669" s="27">
        <v>0</v>
      </c>
      <c r="J1669" s="27">
        <v>0</v>
      </c>
      <c r="K1669" s="27">
        <v>0</v>
      </c>
      <c r="L1669" s="27"/>
      <c r="M1669" s="27">
        <v>0</v>
      </c>
      <c r="N1669" s="27">
        <f t="shared" si="55"/>
        <v>0</v>
      </c>
    </row>
    <row r="1670" spans="1:14" x14ac:dyDescent="0.25">
      <c r="A1670" s="24"/>
      <c r="B1670" s="7" t="s">
        <v>87</v>
      </c>
      <c r="C1670" s="7"/>
      <c r="D1670" s="7"/>
      <c r="E1670" s="7"/>
      <c r="F1670" s="27">
        <v>0</v>
      </c>
      <c r="G1670" s="27">
        <v>0</v>
      </c>
      <c r="H1670" s="27">
        <v>0</v>
      </c>
      <c r="I1670" s="27">
        <v>0</v>
      </c>
      <c r="J1670" s="27">
        <v>0</v>
      </c>
      <c r="K1670" s="27">
        <v>0</v>
      </c>
      <c r="L1670" s="27"/>
      <c r="M1670" s="27">
        <v>0</v>
      </c>
      <c r="N1670" s="27">
        <f t="shared" si="55"/>
        <v>0</v>
      </c>
    </row>
    <row r="1671" spans="1:14" x14ac:dyDescent="0.25">
      <c r="A1671" s="24"/>
      <c r="B1671" s="42" t="s">
        <v>88</v>
      </c>
      <c r="C1671" s="7"/>
      <c r="D1671" s="7"/>
      <c r="E1671" s="7"/>
      <c r="F1671" s="43">
        <f>+F1605+F1586+F1592</f>
        <v>18355772.060000002</v>
      </c>
      <c r="G1671" s="43">
        <f>+G1605+G1586+G1592</f>
        <v>20834030.159999996</v>
      </c>
      <c r="H1671" s="43">
        <f>+H1605+H1586+H1592</f>
        <v>24276190.309999999</v>
      </c>
      <c r="I1671" s="43">
        <f>+I1605+I1586+I1592</f>
        <v>22750452.66</v>
      </c>
      <c r="J1671" s="43">
        <f>+J1605+J1586+J1592</f>
        <v>21093146.039999999</v>
      </c>
      <c r="K1671" s="43">
        <f>+K1605+K1586+K1592+K1642</f>
        <v>33478253.540000003</v>
      </c>
      <c r="L1671" s="43"/>
      <c r="M1671" s="43">
        <f>+M1605+M1586+M1592+M1642</f>
        <v>23572294.610000003</v>
      </c>
      <c r="N1671" s="43">
        <f>+N1605+N1592+N1586+N1642</f>
        <v>164360139.38</v>
      </c>
    </row>
    <row r="1672" spans="1:14" x14ac:dyDescent="0.25">
      <c r="A1672" s="24"/>
      <c r="B1672" s="42"/>
      <c r="C1672" s="7"/>
      <c r="D1672" s="7"/>
      <c r="E1672" s="7"/>
      <c r="F1672" s="27"/>
      <c r="G1672" s="27"/>
      <c r="H1672" s="27"/>
      <c r="I1672" s="27"/>
      <c r="J1672" s="27"/>
      <c r="K1672" s="27"/>
      <c r="L1672" s="27"/>
      <c r="M1672" s="27"/>
      <c r="N1672" s="27"/>
    </row>
    <row r="1673" spans="1:14" x14ac:dyDescent="0.25">
      <c r="A1673" s="24"/>
      <c r="B1673" s="42"/>
      <c r="C1673" s="7"/>
      <c r="D1673" s="7"/>
      <c r="E1673" s="7"/>
      <c r="F1673" s="27"/>
      <c r="G1673" s="27"/>
      <c r="H1673" s="27"/>
      <c r="I1673" s="27"/>
      <c r="J1673" s="27"/>
      <c r="K1673" s="27"/>
      <c r="L1673" s="27"/>
      <c r="M1673" s="27"/>
      <c r="N1673" s="27"/>
    </row>
    <row r="1674" spans="1:14" x14ac:dyDescent="0.25">
      <c r="A1674" s="24"/>
      <c r="B1674" s="42"/>
      <c r="C1674" s="7"/>
      <c r="D1674" s="7"/>
      <c r="E1674" s="7"/>
      <c r="F1674" s="27"/>
      <c r="G1674" s="27"/>
      <c r="H1674" s="27"/>
      <c r="I1674" s="27"/>
      <c r="J1674" s="27"/>
      <c r="K1674" s="27"/>
      <c r="L1674" s="27"/>
      <c r="M1674" s="27"/>
      <c r="N1674" s="27"/>
    </row>
    <row r="1675" spans="1:14" x14ac:dyDescent="0.25">
      <c r="A1675" s="41" t="s">
        <v>89</v>
      </c>
      <c r="B1675" s="42" t="s">
        <v>90</v>
      </c>
      <c r="C1675" s="7"/>
      <c r="D1675" s="7"/>
      <c r="E1675" s="7"/>
      <c r="F1675" s="27"/>
      <c r="G1675" s="27"/>
      <c r="H1675" s="27"/>
      <c r="I1675" s="27"/>
      <c r="J1675" s="27"/>
      <c r="K1675" s="27"/>
      <c r="L1675" s="27"/>
      <c r="M1675" s="27"/>
      <c r="N1675" s="27"/>
    </row>
    <row r="1676" spans="1:14" x14ac:dyDescent="0.25">
      <c r="A1676" s="41" t="s">
        <v>91</v>
      </c>
      <c r="B1676" s="42" t="s">
        <v>92</v>
      </c>
      <c r="C1676" s="7"/>
      <c r="D1676" s="7"/>
      <c r="E1676" s="7"/>
      <c r="F1676" s="23">
        <v>0</v>
      </c>
      <c r="G1676" s="23">
        <v>0</v>
      </c>
      <c r="H1676" s="23">
        <v>0</v>
      </c>
      <c r="I1676" s="23">
        <v>0</v>
      </c>
      <c r="J1676" s="23">
        <v>0</v>
      </c>
      <c r="K1676" s="23">
        <v>0</v>
      </c>
      <c r="L1676" s="23"/>
      <c r="M1676" s="23">
        <v>0</v>
      </c>
      <c r="N1676" s="23">
        <v>0</v>
      </c>
    </row>
    <row r="1677" spans="1:14" x14ac:dyDescent="0.25">
      <c r="A1677" s="24"/>
      <c r="B1677" s="7" t="s">
        <v>93</v>
      </c>
      <c r="C1677" s="7"/>
      <c r="D1677" s="7" t="s">
        <v>94</v>
      </c>
      <c r="E1677" s="7"/>
      <c r="F1677" s="27">
        <v>0</v>
      </c>
      <c r="G1677" s="27">
        <v>0</v>
      </c>
      <c r="H1677" s="27">
        <v>0</v>
      </c>
      <c r="I1677" s="27">
        <v>0</v>
      </c>
      <c r="J1677" s="27">
        <v>0</v>
      </c>
      <c r="K1677" s="27">
        <v>0</v>
      </c>
      <c r="L1677" s="27"/>
      <c r="M1677" s="23">
        <v>0</v>
      </c>
      <c r="N1677" s="27">
        <v>0</v>
      </c>
    </row>
    <row r="1678" spans="1:14" x14ac:dyDescent="0.25">
      <c r="A1678" s="24">
        <v>0</v>
      </c>
      <c r="B1678" s="7" t="s">
        <v>95</v>
      </c>
      <c r="C1678" s="7"/>
      <c r="D1678" s="7"/>
      <c r="E1678" s="7"/>
      <c r="F1678" s="27">
        <v>0</v>
      </c>
      <c r="G1678" s="27">
        <v>0</v>
      </c>
      <c r="H1678" s="27">
        <v>0</v>
      </c>
      <c r="I1678" s="27">
        <v>0</v>
      </c>
      <c r="J1678" s="27">
        <v>0</v>
      </c>
      <c r="K1678" s="27">
        <v>0</v>
      </c>
      <c r="L1678" s="27"/>
      <c r="M1678" s="23">
        <v>0</v>
      </c>
      <c r="N1678" s="27">
        <v>0</v>
      </c>
    </row>
    <row r="1679" spans="1:14" x14ac:dyDescent="0.25">
      <c r="A1679" s="41" t="s">
        <v>96</v>
      </c>
      <c r="B1679" s="44" t="s">
        <v>97</v>
      </c>
      <c r="C1679" s="7"/>
      <c r="D1679" s="7"/>
      <c r="E1679" s="7"/>
      <c r="F1679" s="23">
        <v>0</v>
      </c>
      <c r="G1679" s="23">
        <v>0</v>
      </c>
      <c r="H1679" s="23">
        <v>0</v>
      </c>
      <c r="I1679" s="23">
        <v>0</v>
      </c>
      <c r="J1679" s="23">
        <v>0</v>
      </c>
      <c r="K1679" s="23">
        <v>0</v>
      </c>
      <c r="L1679" s="23"/>
      <c r="M1679" s="23">
        <v>0</v>
      </c>
      <c r="N1679" s="23">
        <v>0</v>
      </c>
    </row>
    <row r="1680" spans="1:14" x14ac:dyDescent="0.25">
      <c r="A1680" s="24"/>
      <c r="B1680" s="7" t="s">
        <v>98</v>
      </c>
      <c r="C1680" s="7"/>
      <c r="D1680" s="7"/>
      <c r="E1680" s="7"/>
      <c r="F1680" s="27">
        <v>0</v>
      </c>
      <c r="G1680" s="27">
        <v>0</v>
      </c>
      <c r="H1680" s="27">
        <v>0</v>
      </c>
      <c r="I1680" s="27">
        <v>0</v>
      </c>
      <c r="J1680" s="27">
        <v>0</v>
      </c>
      <c r="K1680" s="27">
        <v>0</v>
      </c>
      <c r="L1680" s="27"/>
      <c r="M1680" s="23">
        <v>0</v>
      </c>
      <c r="N1680" s="27">
        <v>0</v>
      </c>
    </row>
    <row r="1681" spans="1:20" x14ac:dyDescent="0.25">
      <c r="A1681" s="24"/>
      <c r="B1681" s="7" t="s">
        <v>99</v>
      </c>
      <c r="C1681" s="7"/>
      <c r="D1681" s="7"/>
      <c r="E1681" s="7"/>
      <c r="F1681" s="27">
        <v>0</v>
      </c>
      <c r="G1681" s="27">
        <v>0</v>
      </c>
      <c r="H1681" s="27">
        <v>0</v>
      </c>
      <c r="I1681" s="27">
        <v>0</v>
      </c>
      <c r="J1681" s="27">
        <v>0</v>
      </c>
      <c r="K1681" s="27">
        <v>0</v>
      </c>
      <c r="L1681" s="27"/>
      <c r="M1681" s="23">
        <v>0</v>
      </c>
      <c r="N1681" s="27">
        <v>0</v>
      </c>
    </row>
    <row r="1682" spans="1:20" x14ac:dyDescent="0.25">
      <c r="A1682" s="41" t="s">
        <v>100</v>
      </c>
      <c r="B1682" s="42" t="s">
        <v>101</v>
      </c>
      <c r="C1682" s="7"/>
      <c r="D1682" s="7"/>
      <c r="E1682" s="7"/>
      <c r="F1682" s="23">
        <v>0</v>
      </c>
      <c r="G1682" s="23">
        <v>0</v>
      </c>
      <c r="H1682" s="23">
        <v>0</v>
      </c>
      <c r="I1682" s="23">
        <v>0</v>
      </c>
      <c r="J1682" s="23">
        <v>0</v>
      </c>
      <c r="K1682" s="23">
        <v>0</v>
      </c>
      <c r="L1682" s="23"/>
      <c r="M1682" s="23">
        <v>0</v>
      </c>
      <c r="N1682" s="23">
        <v>0</v>
      </c>
    </row>
    <row r="1683" spans="1:20" x14ac:dyDescent="0.25">
      <c r="A1683" s="24"/>
      <c r="B1683" s="45" t="s">
        <v>102</v>
      </c>
      <c r="C1683" s="7"/>
      <c r="D1683" s="7"/>
      <c r="E1683" s="7"/>
      <c r="F1683" s="27">
        <v>0</v>
      </c>
      <c r="G1683" s="27">
        <v>0</v>
      </c>
      <c r="H1683" s="27">
        <v>0</v>
      </c>
      <c r="I1683" s="27">
        <v>0</v>
      </c>
      <c r="J1683" s="27">
        <v>0</v>
      </c>
      <c r="K1683" s="27">
        <v>0</v>
      </c>
      <c r="L1683" s="27"/>
      <c r="M1683" s="23">
        <v>0</v>
      </c>
      <c r="N1683" s="27">
        <v>0</v>
      </c>
    </row>
    <row r="1684" spans="1:20" x14ac:dyDescent="0.25">
      <c r="A1684" s="24"/>
      <c r="B1684" s="45" t="s">
        <v>103</v>
      </c>
      <c r="C1684" s="7"/>
      <c r="D1684" s="7"/>
      <c r="E1684" s="7"/>
      <c r="F1684" s="46">
        <v>0</v>
      </c>
      <c r="G1684" s="46">
        <v>0</v>
      </c>
      <c r="H1684" s="46">
        <v>0</v>
      </c>
      <c r="I1684" s="46">
        <v>0</v>
      </c>
      <c r="J1684" s="46">
        <v>0</v>
      </c>
      <c r="K1684" s="46">
        <v>0</v>
      </c>
      <c r="L1684" s="46"/>
      <c r="M1684" s="23">
        <v>0</v>
      </c>
      <c r="N1684" s="46">
        <v>0</v>
      </c>
    </row>
    <row r="1685" spans="1:20" x14ac:dyDescent="0.25">
      <c r="A1685" s="24"/>
      <c r="B1685" s="42" t="s">
        <v>104</v>
      </c>
      <c r="C1685" s="7"/>
      <c r="D1685" s="7"/>
      <c r="E1685" s="7"/>
      <c r="F1685" s="23">
        <f>+F1681+F1680+F1679+F1678+F1676+F1675</f>
        <v>0</v>
      </c>
      <c r="G1685" s="23">
        <f>+G1681+G1680+G1679+G1678+G1676+G1675</f>
        <v>0</v>
      </c>
      <c r="H1685" s="23">
        <f>+H1681+H1680+H1679+H1678+H1676+H1675</f>
        <v>0</v>
      </c>
      <c r="I1685" s="23">
        <f>+I1681+I1680+I1679+I1678+I1676+I1675</f>
        <v>0</v>
      </c>
      <c r="J1685" s="23">
        <f>+J1681+J1680+J1679+J1678+J1676+J1675</f>
        <v>0</v>
      </c>
      <c r="K1685" s="23">
        <v>0</v>
      </c>
      <c r="L1685" s="23"/>
      <c r="M1685" s="23">
        <v>0</v>
      </c>
      <c r="N1685" s="23">
        <f t="shared" ref="N1685" si="57">+N1681+N1680+N1679+N1678+N1676+N1675</f>
        <v>0</v>
      </c>
      <c r="T1685" t="s">
        <v>167</v>
      </c>
    </row>
    <row r="1686" spans="1:20" x14ac:dyDescent="0.25">
      <c r="A1686" s="24"/>
      <c r="B1686" s="42"/>
      <c r="C1686" s="7"/>
      <c r="D1686" s="7"/>
      <c r="E1686" s="7"/>
      <c r="F1686" s="27"/>
      <c r="G1686" s="27"/>
      <c r="H1686" s="27"/>
      <c r="I1686" s="27"/>
      <c r="J1686" s="27"/>
      <c r="K1686" s="27">
        <v>0</v>
      </c>
      <c r="L1686" s="27"/>
      <c r="M1686" s="23">
        <v>0</v>
      </c>
      <c r="N1686" s="27"/>
    </row>
    <row r="1687" spans="1:20" ht="15.75" thickBot="1" x14ac:dyDescent="0.3">
      <c r="A1687" s="7"/>
      <c r="B1687" s="42" t="s">
        <v>105</v>
      </c>
      <c r="C1687" s="7"/>
      <c r="D1687" s="7"/>
      <c r="E1687" s="7"/>
      <c r="F1687" s="47">
        <f t="shared" ref="F1687:J1687" si="58">+F1685+F1671</f>
        <v>18355772.060000002</v>
      </c>
      <c r="G1687" s="47">
        <f t="shared" si="58"/>
        <v>20834030.159999996</v>
      </c>
      <c r="H1687" s="47">
        <f t="shared" si="58"/>
        <v>24276190.309999999</v>
      </c>
      <c r="I1687" s="47">
        <f t="shared" si="58"/>
        <v>22750452.66</v>
      </c>
      <c r="J1687" s="47">
        <f t="shared" si="58"/>
        <v>21093146.039999999</v>
      </c>
      <c r="K1687" s="47">
        <f>+K1685+K1671</f>
        <v>33478253.540000003</v>
      </c>
      <c r="L1687" s="47"/>
      <c r="M1687" s="47">
        <f>+M1685+M1671</f>
        <v>23572294.610000003</v>
      </c>
      <c r="N1687" s="47">
        <f>+N1685+N1671</f>
        <v>164360139.38</v>
      </c>
      <c r="O1687" s="10">
        <v>164503392.22999999</v>
      </c>
      <c r="P1687" s="10"/>
      <c r="Q1687" s="10"/>
    </row>
    <row r="1688" spans="1:20" ht="15.75" thickTop="1" x14ac:dyDescent="0.25">
      <c r="A1688" s="7"/>
      <c r="B1688" s="42"/>
      <c r="C1688" s="7"/>
      <c r="D1688" s="7"/>
      <c r="E1688" s="7"/>
      <c r="F1688" s="23" t="s">
        <v>168</v>
      </c>
      <c r="G1688" s="23"/>
      <c r="H1688" s="23"/>
      <c r="I1688" s="23"/>
      <c r="J1688" s="23"/>
      <c r="K1688" s="23"/>
      <c r="L1688" s="23"/>
      <c r="M1688" s="23"/>
      <c r="N1688" s="23"/>
      <c r="O1688" s="10">
        <f>+N1687-O1687</f>
        <v>-143252.84999999404</v>
      </c>
      <c r="P1688" s="10"/>
      <c r="Q1688" s="10"/>
      <c r="R1688" s="10"/>
    </row>
    <row r="1689" spans="1:20" x14ac:dyDescent="0.25">
      <c r="A1689" s="7"/>
      <c r="B1689" s="42"/>
      <c r="C1689" s="7"/>
      <c r="D1689" s="7"/>
      <c r="E1689" s="7"/>
      <c r="F1689" s="23"/>
      <c r="G1689" s="23"/>
      <c r="H1689" s="23"/>
      <c r="I1689" s="23"/>
      <c r="J1689" s="23"/>
      <c r="K1689" s="23"/>
      <c r="L1689" s="23"/>
      <c r="M1689" s="23"/>
      <c r="N1689" s="23"/>
      <c r="O1689" s="10"/>
      <c r="P1689" s="10"/>
    </row>
    <row r="1690" spans="1:20" x14ac:dyDescent="0.25">
      <c r="A1690" s="7"/>
      <c r="B1690" s="42"/>
      <c r="C1690" s="7"/>
      <c r="D1690" s="7"/>
      <c r="E1690" s="7"/>
      <c r="F1690" s="23"/>
      <c r="G1690" s="23"/>
      <c r="H1690" s="23"/>
      <c r="I1690" s="23"/>
      <c r="J1690" s="23"/>
      <c r="K1690" s="23"/>
      <c r="L1690" s="23"/>
      <c r="M1690" s="23"/>
      <c r="N1690" s="23"/>
    </row>
    <row r="1691" spans="1:20" x14ac:dyDescent="0.25">
      <c r="A1691" s="7"/>
      <c r="B1691" s="42"/>
      <c r="C1691" s="7"/>
      <c r="D1691" s="7"/>
      <c r="E1691" s="7"/>
      <c r="F1691" s="23"/>
      <c r="G1691" s="23"/>
      <c r="H1691" s="23"/>
      <c r="I1691" s="23"/>
      <c r="J1691" s="23"/>
      <c r="K1691" s="23"/>
      <c r="L1691" s="23"/>
      <c r="M1691" s="23"/>
      <c r="N1691" s="23"/>
      <c r="O1691" s="10">
        <f>+F1687+G1687+H1687+I1687+J1687+K1687</f>
        <v>140787844.76999998</v>
      </c>
      <c r="P1691" s="10"/>
      <c r="Q1691" s="10"/>
      <c r="R1691" s="10"/>
    </row>
    <row r="1692" spans="1:20" x14ac:dyDescent="0.25">
      <c r="A1692" s="277" t="s">
        <v>106</v>
      </c>
      <c r="B1692" s="277"/>
      <c r="C1692" s="277"/>
      <c r="D1692" s="277"/>
      <c r="E1692" s="277"/>
      <c r="F1692" s="283" t="s">
        <v>107</v>
      </c>
      <c r="G1692" s="283"/>
      <c r="H1692" s="283"/>
      <c r="I1692" s="283"/>
      <c r="J1692" s="283"/>
      <c r="K1692" s="283"/>
      <c r="L1692" s="283"/>
      <c r="M1692" s="283"/>
      <c r="N1692" s="283"/>
    </row>
    <row r="1693" spans="1:20" x14ac:dyDescent="0.25">
      <c r="A1693" s="49"/>
      <c r="B1693" s="12"/>
      <c r="C1693" s="12"/>
      <c r="D1693" s="11"/>
      <c r="E1693" s="11"/>
      <c r="F1693" s="12"/>
      <c r="G1693" s="12"/>
      <c r="H1693" s="12"/>
      <c r="I1693" s="12"/>
      <c r="J1693" s="12"/>
      <c r="K1693" s="12"/>
      <c r="L1693" s="12"/>
      <c r="M1693" s="12"/>
      <c r="N1693" s="12"/>
      <c r="O1693" s="10"/>
      <c r="P1693" s="10"/>
    </row>
    <row r="1694" spans="1:20" x14ac:dyDescent="0.25">
      <c r="A1694" s="12"/>
      <c r="B1694" s="12"/>
      <c r="C1694" s="12"/>
      <c r="D1694" s="11"/>
      <c r="E1694" s="11"/>
      <c r="F1694" s="12"/>
      <c r="G1694" s="12"/>
      <c r="H1694" s="12"/>
      <c r="I1694" s="12"/>
      <c r="J1694" s="12"/>
      <c r="K1694" s="12"/>
      <c r="L1694" s="12"/>
      <c r="M1694" s="12"/>
      <c r="N1694" s="12"/>
      <c r="O1694" s="10"/>
      <c r="P1694" s="10"/>
    </row>
    <row r="1695" spans="1:20" x14ac:dyDescent="0.25">
      <c r="A1695" s="280" t="s">
        <v>162</v>
      </c>
      <c r="B1695" s="280"/>
      <c r="C1695" s="280"/>
      <c r="D1695" s="280"/>
      <c r="E1695" s="280"/>
      <c r="F1695" s="278" t="s">
        <v>163</v>
      </c>
      <c r="G1695" s="278"/>
      <c r="H1695" s="278"/>
      <c r="I1695" s="278"/>
      <c r="J1695" s="278"/>
      <c r="K1695" s="278"/>
      <c r="L1695" s="278"/>
      <c r="M1695" s="278"/>
      <c r="N1695" s="278"/>
      <c r="O1695" s="10"/>
      <c r="P1695" s="10"/>
    </row>
    <row r="1696" spans="1:20" x14ac:dyDescent="0.25">
      <c r="A1696" s="279" t="s">
        <v>108</v>
      </c>
      <c r="B1696" s="279"/>
      <c r="C1696" s="279"/>
      <c r="D1696" s="279"/>
      <c r="E1696" s="279"/>
      <c r="F1696" s="279" t="s">
        <v>164</v>
      </c>
      <c r="G1696" s="279"/>
      <c r="H1696" s="279"/>
      <c r="I1696" s="279"/>
      <c r="J1696" s="279"/>
      <c r="K1696" s="279"/>
      <c r="L1696" s="279"/>
      <c r="M1696" s="279"/>
      <c r="N1696" s="279"/>
    </row>
    <row r="1697" spans="1:14" x14ac:dyDescent="0.25">
      <c r="A1697" s="11"/>
      <c r="B1697" s="11"/>
      <c r="C1697" s="11"/>
      <c r="D1697" s="11"/>
      <c r="E1697" s="11"/>
      <c r="F1697" s="11"/>
      <c r="G1697" s="11"/>
      <c r="H1697" s="11"/>
      <c r="I1697" s="11"/>
      <c r="J1697" s="11"/>
      <c r="K1697" s="11"/>
      <c r="L1697" s="11"/>
      <c r="M1697" s="11"/>
      <c r="N1697" s="11"/>
    </row>
    <row r="1732" spans="1:18" x14ac:dyDescent="0.25">
      <c r="H1732" t="s">
        <v>157</v>
      </c>
    </row>
    <row r="1734" spans="1:18" x14ac:dyDescent="0.25">
      <c r="A1734" s="11"/>
      <c r="B1734" s="11"/>
      <c r="C1734" s="11"/>
      <c r="D1734" s="11"/>
      <c r="E1734" s="11"/>
      <c r="F1734" s="11"/>
      <c r="G1734" s="11"/>
      <c r="H1734" s="11"/>
      <c r="I1734" s="11"/>
      <c r="J1734" s="11"/>
      <c r="K1734" s="11"/>
      <c r="L1734" s="11"/>
      <c r="M1734" s="11"/>
      <c r="N1734" s="11"/>
      <c r="O1734" s="11"/>
      <c r="P1734" s="11"/>
    </row>
    <row r="1735" spans="1:18" ht="15" customHeight="1" x14ac:dyDescent="0.25">
      <c r="A1735" s="275" t="s">
        <v>0</v>
      </c>
      <c r="B1735" s="275"/>
      <c r="C1735" s="275"/>
      <c r="D1735" s="275"/>
      <c r="E1735" s="275"/>
      <c r="F1735" s="275"/>
      <c r="G1735" s="275"/>
      <c r="H1735" s="275"/>
      <c r="I1735" s="275"/>
      <c r="J1735" s="275"/>
      <c r="K1735" s="275"/>
      <c r="L1735" s="275"/>
      <c r="M1735" s="275"/>
      <c r="N1735" s="275"/>
      <c r="O1735" s="275"/>
      <c r="P1735" s="275"/>
      <c r="Q1735" s="275"/>
    </row>
    <row r="1736" spans="1:18" ht="15" customHeight="1" x14ac:dyDescent="0.25">
      <c r="A1736" s="275" t="s">
        <v>165</v>
      </c>
      <c r="B1736" s="275"/>
      <c r="C1736" s="275"/>
      <c r="D1736" s="275"/>
      <c r="E1736" s="275"/>
      <c r="F1736" s="275"/>
      <c r="G1736" s="275"/>
      <c r="H1736" s="275"/>
      <c r="I1736" s="275"/>
      <c r="J1736" s="275"/>
      <c r="K1736" s="275"/>
      <c r="L1736" s="275"/>
      <c r="M1736" s="275"/>
      <c r="N1736" s="275"/>
      <c r="O1736" s="275"/>
      <c r="P1736" s="275"/>
      <c r="Q1736" s="275"/>
    </row>
    <row r="1737" spans="1:18" x14ac:dyDescent="0.25">
      <c r="A1737" s="13" t="s">
        <v>2</v>
      </c>
      <c r="B1737" s="2"/>
      <c r="C1737" s="3"/>
      <c r="D1737" s="3"/>
      <c r="E1737" s="3"/>
      <c r="F1737" s="4"/>
      <c r="G1737" s="4"/>
      <c r="H1737" s="4"/>
      <c r="I1737" s="4"/>
      <c r="J1737" s="4"/>
      <c r="K1737" s="4"/>
      <c r="L1737" s="4"/>
      <c r="M1737" s="4"/>
      <c r="N1737" s="4"/>
      <c r="O1737" s="4"/>
      <c r="P1737" s="4"/>
    </row>
    <row r="1738" spans="1:18" x14ac:dyDescent="0.25">
      <c r="A1738" s="14" t="s">
        <v>3</v>
      </c>
      <c r="B1738" s="15" t="s">
        <v>4</v>
      </c>
      <c r="C1738" s="5"/>
      <c r="D1738" s="5"/>
      <c r="E1738" s="6"/>
      <c r="F1738" s="232" t="s">
        <v>5</v>
      </c>
      <c r="G1738" s="233" t="s">
        <v>6</v>
      </c>
      <c r="H1738" s="233" t="s">
        <v>109</v>
      </c>
      <c r="I1738" s="233" t="s">
        <v>110</v>
      </c>
      <c r="J1738" s="233" t="s">
        <v>111</v>
      </c>
      <c r="K1738" s="233" t="s">
        <v>112</v>
      </c>
      <c r="L1738" s="233"/>
      <c r="M1738" s="233" t="s">
        <v>113</v>
      </c>
      <c r="N1738" s="233" t="s">
        <v>122</v>
      </c>
      <c r="O1738" s="233" t="s">
        <v>126</v>
      </c>
      <c r="P1738" s="233" t="s">
        <v>170</v>
      </c>
      <c r="Q1738" s="234" t="s">
        <v>7</v>
      </c>
    </row>
    <row r="1739" spans="1:18" x14ac:dyDescent="0.25">
      <c r="A1739" s="20" t="s">
        <v>8</v>
      </c>
      <c r="B1739" s="21" t="s">
        <v>9</v>
      </c>
      <c r="C1739" s="21"/>
      <c r="D1739" s="22"/>
      <c r="E1739" s="22"/>
      <c r="F1739" s="23">
        <f>+F1740+F1741+F1744</f>
        <v>16873261.950000003</v>
      </c>
      <c r="G1739" s="23">
        <f>+G1740+G1741+G1744</f>
        <v>16663904.669999998</v>
      </c>
      <c r="H1739" s="23">
        <f>SUM(H1740:H1744)</f>
        <v>20131792.469999999</v>
      </c>
      <c r="I1739" s="23">
        <f>+I1740+I1741+I1742+I1743+I1744</f>
        <v>18610111.379999999</v>
      </c>
      <c r="J1739" s="23">
        <f>+J1740+J1741+J1742+J1743+J1744</f>
        <v>17033200.669999998</v>
      </c>
      <c r="K1739" s="23">
        <f>+K1740+K1741+K1742+K1743+K1744</f>
        <v>16980991.520000003</v>
      </c>
      <c r="L1739" s="23"/>
      <c r="M1739" s="23">
        <f>+M1740+M1741+M1742+M1743+M1744</f>
        <v>20108643.950000003</v>
      </c>
      <c r="N1739" s="23">
        <f>SUM(N1740:N1744)</f>
        <v>16576830.039999999</v>
      </c>
      <c r="O1739" s="23">
        <f>SUM(O1740:O1744)</f>
        <v>22698536.370000001</v>
      </c>
      <c r="P1739" s="23"/>
      <c r="Q1739" s="23">
        <f>+Q1740+Q1741+Q1743+Q1742+Q1744</f>
        <v>165677273.02000001</v>
      </c>
      <c r="R1739" s="10"/>
    </row>
    <row r="1740" spans="1:18" x14ac:dyDescent="0.25">
      <c r="A1740" s="24"/>
      <c r="B1740" s="25" t="s">
        <v>10</v>
      </c>
      <c r="C1740" s="26"/>
      <c r="D1740" s="26"/>
      <c r="E1740" s="22"/>
      <c r="F1740" s="27">
        <f>12675374.22+1794438.13</f>
        <v>14469812.350000001</v>
      </c>
      <c r="G1740" s="27">
        <f>12564235.77+1729438.13</f>
        <v>14293673.899999999</v>
      </c>
      <c r="H1740" s="27">
        <f>12557235.77+3894438.13+1264750.8</f>
        <v>17716424.699999999</v>
      </c>
      <c r="I1740" s="27">
        <f>12632235.77+1944438.13+1620003.81</f>
        <v>16196677.709999999</v>
      </c>
      <c r="J1740" s="27">
        <f>12645235.77+1990438.13</f>
        <v>14635673.899999999</v>
      </c>
      <c r="K1740" s="27">
        <f>12348397.06+2036438.13-0.2</f>
        <v>14384834.990000002</v>
      </c>
      <c r="L1740" s="27"/>
      <c r="M1740" s="27">
        <f>12094227.06+5656438.13</f>
        <v>17750665.190000001</v>
      </c>
      <c r="N1740" s="27">
        <f>14233262.49-18793</f>
        <v>14214469.49</v>
      </c>
      <c r="O1740" s="27">
        <f>12025031.36+2176438.13+6136985.03</f>
        <v>20338454.52</v>
      </c>
      <c r="P1740" s="27"/>
      <c r="Q1740" s="27">
        <f>SUM(F1740:O1740)</f>
        <v>144000686.75</v>
      </c>
    </row>
    <row r="1741" spans="1:18" x14ac:dyDescent="0.25">
      <c r="A1741" s="24"/>
      <c r="B1741" s="25" t="s">
        <v>11</v>
      </c>
      <c r="C1741" s="26"/>
      <c r="D1741" s="26"/>
      <c r="E1741" s="22"/>
      <c r="F1741" s="27">
        <v>185000</v>
      </c>
      <c r="G1741" s="27">
        <v>179000</v>
      </c>
      <c r="H1741" s="27">
        <v>179000</v>
      </c>
      <c r="I1741" s="27">
        <v>179000</v>
      </c>
      <c r="J1741" s="27">
        <v>154000</v>
      </c>
      <c r="K1741" s="27">
        <f>222530.69+169000</f>
        <v>391530.69</v>
      </c>
      <c r="L1741" s="27"/>
      <c r="M1741" s="27">
        <v>184000</v>
      </c>
      <c r="N1741" s="27">
        <v>184000</v>
      </c>
      <c r="O1741" s="27">
        <v>184000</v>
      </c>
      <c r="P1741" s="27"/>
      <c r="Q1741" s="27">
        <f t="shared" ref="Q1741:Q1804" si="59">SUM(F1741:O1741)</f>
        <v>1819530.69</v>
      </c>
    </row>
    <row r="1742" spans="1:18" x14ac:dyDescent="0.25">
      <c r="A1742" s="24"/>
      <c r="B1742" s="28" t="s">
        <v>114</v>
      </c>
      <c r="C1742" s="29"/>
      <c r="D1742" s="29"/>
      <c r="E1742" s="22"/>
      <c r="F1742" s="27">
        <v>0</v>
      </c>
      <c r="G1742" s="27">
        <v>0</v>
      </c>
      <c r="H1742" s="27">
        <v>0</v>
      </c>
      <c r="I1742" s="27">
        <v>0</v>
      </c>
      <c r="J1742" s="27">
        <v>0</v>
      </c>
      <c r="K1742" s="27">
        <v>0</v>
      </c>
      <c r="L1742" s="27"/>
      <c r="M1742" s="27">
        <v>0</v>
      </c>
      <c r="N1742" s="27">
        <v>0</v>
      </c>
      <c r="O1742" s="27">
        <v>0</v>
      </c>
      <c r="P1742" s="27"/>
      <c r="Q1742" s="27">
        <f t="shared" si="59"/>
        <v>0</v>
      </c>
    </row>
    <row r="1743" spans="1:18" x14ac:dyDescent="0.25">
      <c r="A1743" s="24"/>
      <c r="B1743" s="28" t="s">
        <v>115</v>
      </c>
      <c r="C1743" s="29"/>
      <c r="D1743" s="29"/>
      <c r="E1743" s="22"/>
      <c r="F1743" s="27">
        <v>0</v>
      </c>
      <c r="G1743" s="27">
        <v>0</v>
      </c>
      <c r="H1743" s="27">
        <v>0</v>
      </c>
      <c r="I1743" s="27">
        <v>0</v>
      </c>
      <c r="J1743" s="27">
        <v>0</v>
      </c>
      <c r="K1743" s="27">
        <v>0</v>
      </c>
      <c r="L1743" s="27"/>
      <c r="M1743" s="27">
        <v>0</v>
      </c>
      <c r="N1743" s="27">
        <v>0</v>
      </c>
      <c r="O1743" s="27">
        <v>0</v>
      </c>
      <c r="P1743" s="27"/>
      <c r="Q1743" s="27">
        <f t="shared" si="59"/>
        <v>0</v>
      </c>
    </row>
    <row r="1744" spans="1:18" x14ac:dyDescent="0.25">
      <c r="A1744" s="24"/>
      <c r="B1744" s="252" t="s">
        <v>116</v>
      </c>
      <c r="C1744" s="252"/>
      <c r="D1744" s="252"/>
      <c r="E1744" s="22"/>
      <c r="F1744" s="27">
        <v>2218449.6</v>
      </c>
      <c r="G1744" s="27">
        <v>2191230.77</v>
      </c>
      <c r="H1744" s="27">
        <v>2236367.77</v>
      </c>
      <c r="I1744" s="27">
        <v>2234433.67</v>
      </c>
      <c r="J1744" s="27">
        <v>2243526.77</v>
      </c>
      <c r="K1744" s="27">
        <v>2204625.84</v>
      </c>
      <c r="L1744" s="27"/>
      <c r="M1744" s="27">
        <v>2173978.7599999998</v>
      </c>
      <c r="N1744" s="27">
        <v>2178360.5499999998</v>
      </c>
      <c r="O1744" s="27">
        <v>2176081.85</v>
      </c>
      <c r="P1744" s="27"/>
      <c r="Q1744" s="27">
        <f t="shared" si="59"/>
        <v>19857055.580000002</v>
      </c>
    </row>
    <row r="1745" spans="1:17" x14ac:dyDescent="0.25">
      <c r="A1745" s="20" t="s">
        <v>12</v>
      </c>
      <c r="B1745" s="31" t="s">
        <v>13</v>
      </c>
      <c r="C1745" s="26"/>
      <c r="D1745" s="22"/>
      <c r="E1745" s="22"/>
      <c r="F1745" s="23">
        <f>+F1746+F1747+F1751+F1750+F1749+F1755</f>
        <v>1312510.1099999999</v>
      </c>
      <c r="G1745" s="23">
        <f>+G1746+G1747+G1751+G1750+G1749+G1755+G1748</f>
        <v>1943581.52</v>
      </c>
      <c r="H1745" s="23">
        <f>+H1746+H1747+H1748+H1750+H1751+H1752</f>
        <v>2711258.6399999997</v>
      </c>
      <c r="I1745" s="23">
        <f>SUM(I1746:I1756)</f>
        <v>2692149.78</v>
      </c>
      <c r="J1745" s="23">
        <f>SUM(J1746:J1756)</f>
        <v>1946846.8599999999</v>
      </c>
      <c r="K1745" s="23">
        <f>SUM(K1747:K1757)+K1746</f>
        <v>3038438.96</v>
      </c>
      <c r="L1745" s="23"/>
      <c r="M1745" s="23">
        <f>SUM(M1747:M1757)+M1746</f>
        <v>1374741.91</v>
      </c>
      <c r="N1745" s="23">
        <f>SUM(N1747:N1757)+N1746</f>
        <v>2547390.1100000003</v>
      </c>
      <c r="O1745" s="23">
        <f>SUM(O1747:O1757)+O1746</f>
        <v>2836830.23</v>
      </c>
      <c r="P1745" s="23"/>
      <c r="Q1745" s="23">
        <f>SUM(Q1746:Q1757)</f>
        <v>20403748.120000001</v>
      </c>
    </row>
    <row r="1746" spans="1:17" x14ac:dyDescent="0.25">
      <c r="A1746" s="24"/>
      <c r="B1746" s="25" t="s">
        <v>14</v>
      </c>
      <c r="C1746" s="26"/>
      <c r="D1746" s="26"/>
      <c r="E1746" s="22"/>
      <c r="F1746" s="27">
        <v>294894.03000000003</v>
      </c>
      <c r="G1746" s="27">
        <v>728069.45</v>
      </c>
      <c r="H1746" s="27">
        <v>401830.37</v>
      </c>
      <c r="I1746" s="27">
        <v>204286.39</v>
      </c>
      <c r="J1746" s="27">
        <v>739267.36</v>
      </c>
      <c r="K1746" s="27">
        <v>513116.45</v>
      </c>
      <c r="L1746" s="27"/>
      <c r="M1746" s="27">
        <v>16175.47</v>
      </c>
      <c r="N1746" s="27">
        <v>1065011.8600000001</v>
      </c>
      <c r="O1746" s="27">
        <v>14170</v>
      </c>
      <c r="P1746" s="27"/>
      <c r="Q1746" s="27">
        <f t="shared" si="59"/>
        <v>3976821.3800000008</v>
      </c>
    </row>
    <row r="1747" spans="1:17" x14ac:dyDescent="0.25">
      <c r="A1747" s="32"/>
      <c r="B1747" s="7" t="s">
        <v>15</v>
      </c>
      <c r="C1747" s="252"/>
      <c r="D1747" s="252"/>
      <c r="E1747" s="22"/>
      <c r="F1747" s="27">
        <v>0</v>
      </c>
      <c r="G1747" s="27">
        <v>0</v>
      </c>
      <c r="H1747" s="27">
        <v>0</v>
      </c>
      <c r="I1747" s="27">
        <v>0</v>
      </c>
      <c r="J1747" s="27">
        <v>0</v>
      </c>
      <c r="K1747" s="27">
        <v>75000</v>
      </c>
      <c r="L1747" s="27"/>
      <c r="M1747" s="27">
        <v>169286.6</v>
      </c>
      <c r="N1747" s="27">
        <v>12500</v>
      </c>
      <c r="O1747" s="27">
        <v>12500</v>
      </c>
      <c r="P1747" s="27"/>
      <c r="Q1747" s="27">
        <f>SUM(F1747:O1747)</f>
        <v>269286.59999999998</v>
      </c>
    </row>
    <row r="1748" spans="1:17" x14ac:dyDescent="0.25">
      <c r="A1748" s="24"/>
      <c r="B1748" s="25" t="s">
        <v>16</v>
      </c>
      <c r="C1748" s="26"/>
      <c r="D1748" s="26"/>
      <c r="E1748" s="22"/>
      <c r="F1748" s="27">
        <f t="shared" ref="F1748" si="60">SUM(E1748:E1748)</f>
        <v>0</v>
      </c>
      <c r="G1748" s="27">
        <v>422180</v>
      </c>
      <c r="H1748" s="27">
        <v>0</v>
      </c>
      <c r="I1748" s="27">
        <v>0</v>
      </c>
      <c r="J1748" s="27">
        <v>0</v>
      </c>
      <c r="K1748" s="27">
        <v>138065.75</v>
      </c>
      <c r="L1748" s="27"/>
      <c r="M1748" s="27">
        <v>0</v>
      </c>
      <c r="N1748" s="27">
        <v>0</v>
      </c>
      <c r="O1748" s="27">
        <v>0</v>
      </c>
      <c r="P1748" s="27"/>
      <c r="Q1748" s="27">
        <f t="shared" si="59"/>
        <v>560245.75</v>
      </c>
    </row>
    <row r="1749" spans="1:17" x14ac:dyDescent="0.25">
      <c r="A1749" s="24"/>
      <c r="B1749" s="33" t="s">
        <v>17</v>
      </c>
      <c r="C1749" s="33"/>
      <c r="D1749" s="33"/>
      <c r="E1749" s="22"/>
      <c r="F1749" s="27">
        <v>0</v>
      </c>
      <c r="G1749" s="27">
        <v>0</v>
      </c>
      <c r="H1749" s="27">
        <v>0</v>
      </c>
      <c r="I1749" s="27">
        <v>0</v>
      </c>
      <c r="J1749" s="27">
        <v>0</v>
      </c>
      <c r="K1749" s="27">
        <v>0</v>
      </c>
      <c r="L1749" s="27"/>
      <c r="M1749" s="27">
        <v>0</v>
      </c>
      <c r="N1749" s="27">
        <v>0</v>
      </c>
      <c r="O1749" s="27">
        <v>0</v>
      </c>
      <c r="P1749" s="27"/>
      <c r="Q1749" s="27">
        <f t="shared" si="59"/>
        <v>0</v>
      </c>
    </row>
    <row r="1750" spans="1:17" x14ac:dyDescent="0.25">
      <c r="A1750" s="24"/>
      <c r="B1750" s="25" t="s">
        <v>18</v>
      </c>
      <c r="C1750" s="26"/>
      <c r="D1750" s="26"/>
      <c r="E1750" s="34"/>
      <c r="F1750" s="27">
        <v>702496.1</v>
      </c>
      <c r="G1750" s="27">
        <v>784996.09</v>
      </c>
      <c r="H1750" s="27">
        <v>1412496.09</v>
      </c>
      <c r="I1750" s="27">
        <v>794999.99</v>
      </c>
      <c r="J1750" s="27">
        <f>1219992.19-275000</f>
        <v>944992.19</v>
      </c>
      <c r="K1750" s="27">
        <v>747496.09</v>
      </c>
      <c r="L1750" s="27"/>
      <c r="M1750" s="27">
        <v>195000</v>
      </c>
      <c r="N1750" s="27">
        <v>252696.1</v>
      </c>
      <c r="O1750" s="27">
        <v>1322892.18</v>
      </c>
      <c r="P1750" s="27"/>
      <c r="Q1750" s="27">
        <f t="shared" si="59"/>
        <v>7158064.8300000001</v>
      </c>
    </row>
    <row r="1751" spans="1:17" x14ac:dyDescent="0.25">
      <c r="A1751" s="24"/>
      <c r="B1751" s="25" t="s">
        <v>19</v>
      </c>
      <c r="C1751" s="26"/>
      <c r="D1751" s="26"/>
      <c r="E1751" s="22"/>
      <c r="F1751" s="27">
        <v>67119.98</v>
      </c>
      <c r="G1751" s="27">
        <v>8335.98</v>
      </c>
      <c r="H1751" s="27">
        <v>125559.98</v>
      </c>
      <c r="I1751" s="27">
        <v>1516863.4</v>
      </c>
      <c r="J1751" s="27">
        <v>76962.98</v>
      </c>
      <c r="K1751" s="27">
        <v>144769</v>
      </c>
      <c r="L1751" s="27"/>
      <c r="M1751" s="27">
        <v>84477.98</v>
      </c>
      <c r="N1751" s="27">
        <v>0</v>
      </c>
      <c r="O1751" s="27">
        <v>109025.62</v>
      </c>
      <c r="P1751" s="27"/>
      <c r="Q1751" s="27">
        <f t="shared" si="59"/>
        <v>2133114.92</v>
      </c>
    </row>
    <row r="1752" spans="1:17" x14ac:dyDescent="0.25">
      <c r="A1752" s="24"/>
      <c r="B1752" s="25" t="s">
        <v>166</v>
      </c>
      <c r="C1752" s="26"/>
      <c r="D1752" s="26"/>
      <c r="E1752" s="22"/>
      <c r="F1752" s="27">
        <v>0</v>
      </c>
      <c r="G1752" s="27"/>
      <c r="H1752" s="27">
        <v>771372.2</v>
      </c>
      <c r="I1752" s="27">
        <v>0</v>
      </c>
      <c r="J1752" s="27">
        <v>185624.33</v>
      </c>
      <c r="K1752" s="27">
        <f>625669.05-31677.38</f>
        <v>593991.67000000004</v>
      </c>
      <c r="L1752" s="27"/>
      <c r="M1752" s="27">
        <v>358801.86</v>
      </c>
      <c r="N1752" s="27">
        <v>466182.15</v>
      </c>
      <c r="O1752" s="27">
        <v>0</v>
      </c>
      <c r="P1752" s="27"/>
      <c r="Q1752" s="27">
        <f t="shared" si="59"/>
        <v>2375972.21</v>
      </c>
    </row>
    <row r="1753" spans="1:17" x14ac:dyDescent="0.25">
      <c r="A1753" s="24"/>
      <c r="B1753" s="7" t="s">
        <v>20</v>
      </c>
      <c r="C1753" s="26"/>
      <c r="D1753" s="26"/>
      <c r="E1753" s="22"/>
      <c r="F1753" s="27">
        <v>0</v>
      </c>
      <c r="G1753" s="27">
        <v>0</v>
      </c>
      <c r="H1753" s="27">
        <v>0</v>
      </c>
      <c r="I1753" s="27">
        <v>0</v>
      </c>
      <c r="J1753" s="27">
        <v>0</v>
      </c>
      <c r="K1753" s="27">
        <v>0</v>
      </c>
      <c r="L1753" s="27"/>
      <c r="M1753" s="27">
        <v>0</v>
      </c>
      <c r="N1753" s="27">
        <v>250000</v>
      </c>
      <c r="O1753" s="27">
        <v>500000</v>
      </c>
      <c r="P1753" s="27"/>
      <c r="Q1753" s="27">
        <f t="shared" si="59"/>
        <v>750000</v>
      </c>
    </row>
    <row r="1754" spans="1:17" x14ac:dyDescent="0.25">
      <c r="A1754" s="24"/>
      <c r="B1754" s="252" t="s">
        <v>21</v>
      </c>
      <c r="C1754" s="252"/>
      <c r="D1754" s="252"/>
      <c r="E1754" s="252"/>
      <c r="F1754" s="27">
        <v>0</v>
      </c>
      <c r="G1754" s="27">
        <v>0</v>
      </c>
      <c r="H1754" s="27">
        <v>0</v>
      </c>
      <c r="I1754" s="27">
        <v>0</v>
      </c>
      <c r="J1754" s="27">
        <v>0</v>
      </c>
      <c r="K1754" s="27">
        <v>0</v>
      </c>
      <c r="L1754" s="27"/>
      <c r="M1754" s="27">
        <v>0</v>
      </c>
      <c r="N1754" s="27">
        <v>0</v>
      </c>
      <c r="O1754" s="27">
        <v>0</v>
      </c>
      <c r="P1754" s="27"/>
      <c r="Q1754" s="27">
        <f t="shared" si="59"/>
        <v>0</v>
      </c>
    </row>
    <row r="1755" spans="1:17" x14ac:dyDescent="0.25">
      <c r="A1755" s="24"/>
      <c r="B1755" s="7" t="s">
        <v>22</v>
      </c>
      <c r="C1755" s="252"/>
      <c r="D1755" s="252"/>
      <c r="E1755" s="252"/>
      <c r="F1755" s="27">
        <v>248000</v>
      </c>
      <c r="G1755" s="27">
        <v>0</v>
      </c>
      <c r="H1755" s="27">
        <v>0</v>
      </c>
      <c r="I1755" s="27">
        <v>176000</v>
      </c>
      <c r="J1755" s="27">
        <v>0</v>
      </c>
      <c r="K1755" s="27">
        <f>51000+775000</f>
        <v>826000</v>
      </c>
      <c r="L1755" s="27"/>
      <c r="M1755" s="27">
        <v>551000</v>
      </c>
      <c r="N1755" s="27">
        <v>501000</v>
      </c>
      <c r="O1755" s="27">
        <v>352000</v>
      </c>
      <c r="P1755" s="27"/>
      <c r="Q1755" s="27">
        <f>SUM(F1755:O1755)</f>
        <v>2654000</v>
      </c>
    </row>
    <row r="1756" spans="1:17" x14ac:dyDescent="0.25">
      <c r="A1756" s="24"/>
      <c r="B1756" s="7" t="s">
        <v>23</v>
      </c>
      <c r="C1756" s="252"/>
      <c r="D1756" s="252"/>
      <c r="E1756" s="22"/>
      <c r="F1756" s="27">
        <v>0</v>
      </c>
      <c r="G1756" s="27">
        <v>0</v>
      </c>
      <c r="H1756" s="27">
        <v>0</v>
      </c>
      <c r="I1756" s="27">
        <v>0</v>
      </c>
      <c r="J1756" s="27">
        <v>0</v>
      </c>
      <c r="K1756" s="27">
        <v>0</v>
      </c>
      <c r="L1756" s="27"/>
      <c r="M1756" s="27">
        <v>0</v>
      </c>
      <c r="N1756" s="27">
        <v>0</v>
      </c>
      <c r="O1756" s="27">
        <v>0</v>
      </c>
      <c r="P1756" s="27"/>
      <c r="Q1756" s="27">
        <f t="shared" si="59"/>
        <v>0</v>
      </c>
    </row>
    <row r="1757" spans="1:17" x14ac:dyDescent="0.25">
      <c r="A1757" s="24"/>
      <c r="B1757" s="252" t="s">
        <v>117</v>
      </c>
      <c r="C1757" s="252"/>
      <c r="D1757" s="252"/>
      <c r="E1757" s="22"/>
      <c r="F1757" s="27">
        <v>0</v>
      </c>
      <c r="G1757" s="27">
        <v>0</v>
      </c>
      <c r="H1757" s="27">
        <v>0</v>
      </c>
      <c r="I1757" s="27">
        <v>0</v>
      </c>
      <c r="J1757" s="27">
        <v>0</v>
      </c>
      <c r="K1757" s="27">
        <v>0</v>
      </c>
      <c r="L1757" s="27"/>
      <c r="M1757" s="27">
        <v>0</v>
      </c>
      <c r="N1757" s="27">
        <v>0</v>
      </c>
      <c r="O1757" s="27">
        <v>526242.43000000005</v>
      </c>
      <c r="P1757" s="27"/>
      <c r="Q1757" s="27">
        <f t="shared" si="59"/>
        <v>526242.43000000005</v>
      </c>
    </row>
    <row r="1758" spans="1:17" x14ac:dyDescent="0.25">
      <c r="A1758" s="20" t="s">
        <v>24</v>
      </c>
      <c r="B1758" s="31" t="s">
        <v>25</v>
      </c>
      <c r="C1758" s="26"/>
      <c r="D1758" s="22"/>
      <c r="E1758" s="22"/>
      <c r="F1758" s="23">
        <f>+F1765</f>
        <v>170000</v>
      </c>
      <c r="G1758" s="23">
        <f>G1759+G1765+G1763+G1768</f>
        <v>2226543.9700000002</v>
      </c>
      <c r="H1758" s="23">
        <f>+H1763+H1765</f>
        <v>1433139.2</v>
      </c>
      <c r="I1758" s="23">
        <f>+I1759+I1760+I1761+I1762+I1763+I1764+I1765</f>
        <v>1440791.5</v>
      </c>
      <c r="J1758" s="23">
        <f>+J1759+J1760+J1761+J1762+J1763+J1764+J1765+J1768</f>
        <v>2113098.5099999998</v>
      </c>
      <c r="K1758" s="23">
        <f>+K1759+K1760+K1761+K1762+K1763+K1764+K1765+K1768</f>
        <v>12183022.329999998</v>
      </c>
      <c r="L1758" s="23"/>
      <c r="M1758" s="23">
        <f>+M1759+M1760+M1761+M1762+M1763+M1764+M1767+M16360+M1768</f>
        <v>2022280.34</v>
      </c>
      <c r="N1758" s="23">
        <f>+N1759+N1760+N1761+N1762+N1763+N1764+N1767+N16360+N1768+N1765</f>
        <v>1761804.16</v>
      </c>
      <c r="O1758" s="23">
        <f>+O1759+O1760+O1761+O1762+O1763+O1764+O1767+O16360+O1768+O1765</f>
        <v>2402253.33</v>
      </c>
      <c r="P1758" s="23"/>
      <c r="Q1758" s="23">
        <f>SUM(Q1759:Q1768)</f>
        <v>25752933.34</v>
      </c>
    </row>
    <row r="1759" spans="1:17" x14ac:dyDescent="0.25">
      <c r="A1759" s="24"/>
      <c r="B1759" s="252" t="s">
        <v>118</v>
      </c>
      <c r="C1759" s="252"/>
      <c r="D1759" s="252"/>
      <c r="E1759" s="22"/>
      <c r="F1759" s="27">
        <v>0</v>
      </c>
      <c r="G1759" s="27">
        <v>329998.8</v>
      </c>
      <c r="H1759" s="27">
        <v>0</v>
      </c>
      <c r="I1759" s="27">
        <v>0</v>
      </c>
      <c r="J1759" s="27">
        <v>675081.11</v>
      </c>
      <c r="K1759" s="27">
        <f>454173.63+2940000-134100</f>
        <v>3260073.63</v>
      </c>
      <c r="L1759" s="27"/>
      <c r="M1759" s="27">
        <v>154000</v>
      </c>
      <c r="N1759" s="27">
        <v>0</v>
      </c>
      <c r="O1759" s="27">
        <v>0</v>
      </c>
      <c r="P1759" s="27"/>
      <c r="Q1759" s="27">
        <f t="shared" si="59"/>
        <v>4419153.54</v>
      </c>
    </row>
    <row r="1760" spans="1:17" x14ac:dyDescent="0.25">
      <c r="A1760" s="24"/>
      <c r="B1760" s="25" t="s">
        <v>26</v>
      </c>
      <c r="C1760" s="26"/>
      <c r="D1760" s="26"/>
      <c r="E1760" s="22"/>
      <c r="F1760" s="27">
        <v>0</v>
      </c>
      <c r="G1760" s="27">
        <v>0</v>
      </c>
      <c r="H1760" s="27">
        <v>0</v>
      </c>
      <c r="I1760" s="27">
        <v>0</v>
      </c>
      <c r="J1760" s="27">
        <v>0</v>
      </c>
      <c r="K1760" s="27">
        <v>151545.63</v>
      </c>
      <c r="L1760" s="27"/>
      <c r="M1760" s="27">
        <v>4720</v>
      </c>
      <c r="N1760" s="27">
        <v>0</v>
      </c>
      <c r="O1760" s="27">
        <v>0</v>
      </c>
      <c r="P1760" s="27"/>
      <c r="Q1760" s="27">
        <f t="shared" si="59"/>
        <v>156265.63</v>
      </c>
    </row>
    <row r="1761" spans="1:17" x14ac:dyDescent="0.25">
      <c r="A1761" s="24"/>
      <c r="B1761" s="252" t="s">
        <v>119</v>
      </c>
      <c r="C1761" s="252"/>
      <c r="D1761" s="252"/>
      <c r="E1761" s="22"/>
      <c r="F1761" s="27">
        <v>0</v>
      </c>
      <c r="G1761" s="27">
        <v>0</v>
      </c>
      <c r="H1761" s="27">
        <v>0</v>
      </c>
      <c r="I1761" s="27">
        <v>0</v>
      </c>
      <c r="J1761" s="27"/>
      <c r="K1761" s="27">
        <v>1297149.4099999999</v>
      </c>
      <c r="L1761" s="27"/>
      <c r="M1761" s="27">
        <v>0</v>
      </c>
      <c r="N1761" s="27">
        <v>0</v>
      </c>
      <c r="O1761" s="27">
        <v>0</v>
      </c>
      <c r="P1761" s="27"/>
      <c r="Q1761" s="27">
        <f t="shared" si="59"/>
        <v>1297149.4099999999</v>
      </c>
    </row>
    <row r="1762" spans="1:17" x14ac:dyDescent="0.25">
      <c r="A1762" s="24"/>
      <c r="B1762" s="33" t="s">
        <v>27</v>
      </c>
      <c r="C1762" s="33"/>
      <c r="D1762" s="33"/>
      <c r="E1762" s="22"/>
      <c r="F1762" s="27">
        <v>0</v>
      </c>
      <c r="G1762" s="27">
        <v>0</v>
      </c>
      <c r="H1762" s="27">
        <v>0</v>
      </c>
      <c r="I1762" s="27">
        <v>0</v>
      </c>
      <c r="J1762" s="27">
        <v>0</v>
      </c>
      <c r="K1762" s="27">
        <v>0</v>
      </c>
      <c r="L1762" s="27"/>
      <c r="M1762" s="27">
        <v>0</v>
      </c>
      <c r="N1762" s="27">
        <v>0</v>
      </c>
      <c r="O1762" s="27">
        <v>0</v>
      </c>
      <c r="P1762" s="27"/>
      <c r="Q1762" s="27">
        <f t="shared" si="59"/>
        <v>0</v>
      </c>
    </row>
    <row r="1763" spans="1:17" x14ac:dyDescent="0.25">
      <c r="A1763" s="24"/>
      <c r="B1763" s="252" t="s">
        <v>120</v>
      </c>
      <c r="C1763" s="252"/>
      <c r="D1763" s="252"/>
      <c r="E1763" s="22"/>
      <c r="F1763" s="27">
        <v>0</v>
      </c>
      <c r="G1763" s="27">
        <v>823640</v>
      </c>
      <c r="H1763" s="27">
        <v>1073139.2</v>
      </c>
      <c r="I1763" s="27">
        <v>1080791.5</v>
      </c>
      <c r="J1763" s="27">
        <v>0</v>
      </c>
      <c r="K1763" s="27">
        <v>70905.429999999993</v>
      </c>
      <c r="L1763" s="27"/>
      <c r="M1763" s="27">
        <v>0</v>
      </c>
      <c r="N1763" s="27">
        <v>15805.25</v>
      </c>
      <c r="O1763" s="27">
        <v>899620.2</v>
      </c>
      <c r="P1763" s="27"/>
      <c r="Q1763" s="27">
        <f t="shared" si="59"/>
        <v>3963901.58</v>
      </c>
    </row>
    <row r="1764" spans="1:17" x14ac:dyDescent="0.25">
      <c r="A1764" s="24"/>
      <c r="B1764" s="252" t="s">
        <v>121</v>
      </c>
      <c r="C1764" s="252"/>
      <c r="D1764" s="252"/>
      <c r="E1764" s="22"/>
      <c r="F1764" s="27">
        <v>0</v>
      </c>
      <c r="G1764" s="27">
        <v>0</v>
      </c>
      <c r="H1764" s="27">
        <v>0</v>
      </c>
      <c r="I1764" s="27">
        <v>0</v>
      </c>
      <c r="J1764" s="27">
        <v>0</v>
      </c>
      <c r="K1764" s="27">
        <f>2352000+241946.74</f>
        <v>2593946.7400000002</v>
      </c>
      <c r="L1764" s="27"/>
      <c r="M1764" s="27">
        <f>267621.64+8595.12+20296</f>
        <v>296512.76</v>
      </c>
      <c r="N1764" s="27">
        <v>87079.28</v>
      </c>
      <c r="O1764" s="27">
        <v>105328.21</v>
      </c>
      <c r="P1764" s="27"/>
      <c r="Q1764" s="27">
        <f t="shared" si="59"/>
        <v>3082866.9899999998</v>
      </c>
    </row>
    <row r="1765" spans="1:17" x14ac:dyDescent="0.25">
      <c r="A1765" s="24"/>
      <c r="B1765" s="7" t="s">
        <v>169</v>
      </c>
      <c r="C1765" s="252"/>
      <c r="D1765" s="252"/>
      <c r="E1765" s="22"/>
      <c r="F1765" s="27">
        <v>170000</v>
      </c>
      <c r="G1765" s="27">
        <v>788476.8</v>
      </c>
      <c r="H1765" s="27">
        <v>360000</v>
      </c>
      <c r="I1765" s="27">
        <v>360000</v>
      </c>
      <c r="J1765" s="27">
        <v>1274580.3999999999</v>
      </c>
      <c r="K1765" s="27">
        <f>3344965.66+9812.88</f>
        <v>3354778.54</v>
      </c>
      <c r="L1765" s="27"/>
      <c r="M1765" s="248">
        <v>0</v>
      </c>
      <c r="N1765" s="248">
        <v>1451004.9</v>
      </c>
      <c r="O1765" s="27">
        <v>1015936</v>
      </c>
      <c r="P1765" s="27"/>
      <c r="Q1765" s="27">
        <f t="shared" si="59"/>
        <v>8774776.6400000006</v>
      </c>
    </row>
    <row r="1766" spans="1:17" x14ac:dyDescent="0.25">
      <c r="A1766" s="24"/>
      <c r="B1766" s="35" t="s">
        <v>30</v>
      </c>
      <c r="C1766" s="252"/>
      <c r="D1766" s="252"/>
      <c r="E1766" s="36"/>
      <c r="F1766" s="27">
        <v>0</v>
      </c>
      <c r="G1766" s="27">
        <v>0</v>
      </c>
      <c r="H1766" s="27">
        <v>0</v>
      </c>
      <c r="I1766" s="27">
        <v>0</v>
      </c>
      <c r="J1766" s="27">
        <v>0</v>
      </c>
      <c r="K1766" s="27">
        <v>0</v>
      </c>
      <c r="L1766" s="27"/>
      <c r="M1766" s="27">
        <v>0</v>
      </c>
      <c r="N1766" s="27">
        <v>0</v>
      </c>
      <c r="O1766" s="27">
        <v>0</v>
      </c>
      <c r="P1766" s="27"/>
      <c r="Q1766" s="27">
        <f t="shared" si="59"/>
        <v>0</v>
      </c>
    </row>
    <row r="1767" spans="1:17" x14ac:dyDescent="0.25">
      <c r="A1767" s="24"/>
      <c r="B1767" s="35" t="s">
        <v>31</v>
      </c>
      <c r="C1767" s="252"/>
      <c r="D1767" s="252"/>
      <c r="E1767" s="36"/>
      <c r="F1767" s="27">
        <v>0</v>
      </c>
      <c r="G1767" s="27">
        <v>0</v>
      </c>
      <c r="H1767" s="27">
        <v>0</v>
      </c>
      <c r="I1767" s="27">
        <v>0</v>
      </c>
      <c r="J1767" s="27">
        <v>0</v>
      </c>
      <c r="K1767" s="27">
        <v>0</v>
      </c>
      <c r="L1767" s="27"/>
      <c r="M1767" s="27">
        <v>0</v>
      </c>
      <c r="N1767" s="27">
        <v>0</v>
      </c>
      <c r="O1767" s="27">
        <v>0</v>
      </c>
      <c r="P1767" s="27"/>
      <c r="Q1767" s="27">
        <f t="shared" si="59"/>
        <v>0</v>
      </c>
    </row>
    <row r="1768" spans="1:17" x14ac:dyDescent="0.25">
      <c r="A1768" s="24"/>
      <c r="B1768" s="33" t="s">
        <v>32</v>
      </c>
      <c r="C1768" s="33"/>
      <c r="D1768" s="33"/>
      <c r="E1768" s="22"/>
      <c r="F1768" s="27">
        <v>0</v>
      </c>
      <c r="G1768" s="27">
        <v>284428.37</v>
      </c>
      <c r="H1768" s="27">
        <v>0</v>
      </c>
      <c r="I1768" s="27">
        <v>0</v>
      </c>
      <c r="J1768" s="27">
        <v>163437</v>
      </c>
      <c r="K1768" s="27">
        <f>1544979.09+31677.38-61016.76-61016.76</f>
        <v>1454622.95</v>
      </c>
      <c r="L1768" s="27"/>
      <c r="M1768" s="27">
        <f>1925849.24-358801.66</f>
        <v>1567047.58</v>
      </c>
      <c r="N1768" s="27">
        <v>207914.73</v>
      </c>
      <c r="O1768" s="27">
        <v>381368.92</v>
      </c>
      <c r="P1768" s="27"/>
      <c r="Q1768" s="27">
        <f t="shared" si="59"/>
        <v>4058819.55</v>
      </c>
    </row>
    <row r="1769" spans="1:17" x14ac:dyDescent="0.25">
      <c r="A1769" s="20" t="s">
        <v>33</v>
      </c>
      <c r="B1769" s="31" t="s">
        <v>34</v>
      </c>
      <c r="C1769" s="26"/>
      <c r="D1769" s="22"/>
      <c r="E1769" s="22"/>
      <c r="F1769" s="23">
        <v>0</v>
      </c>
      <c r="G1769" s="23">
        <v>0</v>
      </c>
      <c r="H1769" s="23">
        <v>0</v>
      </c>
      <c r="I1769" s="23">
        <v>0</v>
      </c>
      <c r="J1769" s="23">
        <v>0</v>
      </c>
      <c r="K1769" s="23">
        <v>0</v>
      </c>
      <c r="L1769" s="23"/>
      <c r="M1769" s="23">
        <v>0</v>
      </c>
      <c r="N1769" s="23">
        <v>0</v>
      </c>
      <c r="O1769" s="23">
        <v>0</v>
      </c>
      <c r="P1769" s="23"/>
      <c r="Q1769" s="23">
        <f>SUM(F1769:N1769)</f>
        <v>0</v>
      </c>
    </row>
    <row r="1770" spans="1:17" x14ac:dyDescent="0.25">
      <c r="A1770" s="24"/>
      <c r="B1770" s="274" t="s">
        <v>35</v>
      </c>
      <c r="C1770" s="274"/>
      <c r="D1770" s="274"/>
      <c r="E1770" s="274"/>
      <c r="F1770" s="27">
        <v>0</v>
      </c>
      <c r="G1770" s="27">
        <v>0</v>
      </c>
      <c r="H1770" s="27">
        <v>0</v>
      </c>
      <c r="I1770" s="27">
        <v>0</v>
      </c>
      <c r="J1770" s="27">
        <v>0</v>
      </c>
      <c r="K1770" s="27">
        <v>0</v>
      </c>
      <c r="L1770" s="27"/>
      <c r="M1770" s="27">
        <v>0</v>
      </c>
      <c r="N1770" s="27">
        <v>0</v>
      </c>
      <c r="O1770" s="27">
        <v>0</v>
      </c>
      <c r="P1770" s="27"/>
      <c r="Q1770" s="27">
        <f t="shared" si="59"/>
        <v>0</v>
      </c>
    </row>
    <row r="1771" spans="1:17" x14ac:dyDescent="0.25">
      <c r="A1771" s="24"/>
      <c r="B1771" s="7" t="s">
        <v>36</v>
      </c>
      <c r="C1771" s="252"/>
      <c r="D1771" s="252"/>
      <c r="E1771" s="252"/>
      <c r="F1771" s="27">
        <v>0</v>
      </c>
      <c r="G1771" s="27">
        <v>0</v>
      </c>
      <c r="H1771" s="27">
        <v>0</v>
      </c>
      <c r="I1771" s="27">
        <v>0</v>
      </c>
      <c r="J1771" s="27">
        <v>0</v>
      </c>
      <c r="K1771" s="27">
        <v>0</v>
      </c>
      <c r="L1771" s="27"/>
      <c r="M1771" s="27">
        <v>0</v>
      </c>
      <c r="N1771" s="27">
        <v>0</v>
      </c>
      <c r="O1771" s="27">
        <v>0</v>
      </c>
      <c r="P1771" s="27"/>
      <c r="Q1771" s="27">
        <f t="shared" si="59"/>
        <v>0</v>
      </c>
    </row>
    <row r="1772" spans="1:17" x14ac:dyDescent="0.25">
      <c r="A1772" s="24"/>
      <c r="B1772" s="7" t="s">
        <v>37</v>
      </c>
      <c r="C1772" s="252"/>
      <c r="D1772" s="252"/>
      <c r="E1772" s="22"/>
      <c r="F1772" s="27">
        <v>0</v>
      </c>
      <c r="G1772" s="27">
        <v>0</v>
      </c>
      <c r="H1772" s="27">
        <v>0</v>
      </c>
      <c r="I1772" s="27">
        <v>0</v>
      </c>
      <c r="J1772" s="27">
        <v>0</v>
      </c>
      <c r="K1772" s="27">
        <v>0</v>
      </c>
      <c r="L1772" s="27"/>
      <c r="M1772" s="27">
        <v>0</v>
      </c>
      <c r="N1772" s="27">
        <v>0</v>
      </c>
      <c r="O1772" s="27">
        <v>0</v>
      </c>
      <c r="P1772" s="27"/>
      <c r="Q1772" s="27">
        <f t="shared" si="59"/>
        <v>0</v>
      </c>
    </row>
    <row r="1773" spans="1:17" x14ac:dyDescent="0.25">
      <c r="A1773" s="24"/>
      <c r="B1773" s="7" t="s">
        <v>38</v>
      </c>
      <c r="C1773" s="252"/>
      <c r="D1773" s="252"/>
      <c r="E1773" s="22"/>
      <c r="F1773" s="27">
        <v>0</v>
      </c>
      <c r="G1773" s="27">
        <v>0</v>
      </c>
      <c r="H1773" s="27">
        <v>0</v>
      </c>
      <c r="I1773" s="27">
        <v>0</v>
      </c>
      <c r="J1773" s="27">
        <v>0</v>
      </c>
      <c r="K1773" s="27">
        <v>0</v>
      </c>
      <c r="L1773" s="27"/>
      <c r="M1773" s="27">
        <v>0</v>
      </c>
      <c r="N1773" s="27">
        <v>0</v>
      </c>
      <c r="O1773" s="27">
        <v>0</v>
      </c>
      <c r="P1773" s="27"/>
      <c r="Q1773" s="27">
        <f t="shared" si="59"/>
        <v>0</v>
      </c>
    </row>
    <row r="1774" spans="1:17" x14ac:dyDescent="0.25">
      <c r="A1774" s="24"/>
      <c r="B1774" s="7" t="s">
        <v>39</v>
      </c>
      <c r="C1774" s="252"/>
      <c r="D1774" s="252"/>
      <c r="E1774" s="22"/>
      <c r="F1774" s="27">
        <v>0</v>
      </c>
      <c r="G1774" s="27">
        <v>0</v>
      </c>
      <c r="H1774" s="27">
        <v>0</v>
      </c>
      <c r="I1774" s="27">
        <v>0</v>
      </c>
      <c r="J1774" s="27">
        <v>0</v>
      </c>
      <c r="K1774" s="27">
        <v>0</v>
      </c>
      <c r="L1774" s="27"/>
      <c r="M1774" s="27">
        <v>0</v>
      </c>
      <c r="N1774" s="27">
        <v>0</v>
      </c>
      <c r="O1774" s="27">
        <v>0</v>
      </c>
      <c r="P1774" s="27"/>
      <c r="Q1774" s="27">
        <f t="shared" si="59"/>
        <v>0</v>
      </c>
    </row>
    <row r="1775" spans="1:17" x14ac:dyDescent="0.25">
      <c r="A1775" s="24"/>
      <c r="B1775" s="7" t="s">
        <v>40</v>
      </c>
      <c r="C1775" s="252"/>
      <c r="D1775" s="252"/>
      <c r="E1775" s="22"/>
      <c r="F1775" s="27">
        <v>0</v>
      </c>
      <c r="G1775" s="27">
        <v>0</v>
      </c>
      <c r="H1775" s="27">
        <v>0</v>
      </c>
      <c r="I1775" s="27">
        <v>0</v>
      </c>
      <c r="J1775" s="27">
        <v>0</v>
      </c>
      <c r="K1775" s="27">
        <v>0</v>
      </c>
      <c r="L1775" s="27"/>
      <c r="M1775" s="27">
        <v>0</v>
      </c>
      <c r="N1775" s="27">
        <v>0</v>
      </c>
      <c r="O1775" s="27">
        <v>0</v>
      </c>
      <c r="P1775" s="27"/>
      <c r="Q1775" s="27">
        <f t="shared" si="59"/>
        <v>0</v>
      </c>
    </row>
    <row r="1776" spans="1:17" x14ac:dyDescent="0.25">
      <c r="A1776" s="24"/>
      <c r="B1776" s="7" t="s">
        <v>41</v>
      </c>
      <c r="C1776" s="252"/>
      <c r="D1776" s="252"/>
      <c r="E1776" s="22"/>
      <c r="F1776" s="27">
        <v>0</v>
      </c>
      <c r="G1776" s="27">
        <v>0</v>
      </c>
      <c r="H1776" s="27">
        <v>0</v>
      </c>
      <c r="I1776" s="27">
        <v>0</v>
      </c>
      <c r="J1776" s="27">
        <v>0</v>
      </c>
      <c r="K1776" s="27">
        <v>0</v>
      </c>
      <c r="L1776" s="27"/>
      <c r="M1776" s="27">
        <v>0</v>
      </c>
      <c r="N1776" s="27">
        <v>0</v>
      </c>
      <c r="O1776" s="27">
        <v>0</v>
      </c>
      <c r="P1776" s="27"/>
      <c r="Q1776" s="27">
        <f t="shared" si="59"/>
        <v>0</v>
      </c>
    </row>
    <row r="1777" spans="1:17" x14ac:dyDescent="0.25">
      <c r="A1777" s="24"/>
      <c r="B1777" s="7" t="s">
        <v>42</v>
      </c>
      <c r="C1777" s="252"/>
      <c r="D1777" s="252"/>
      <c r="E1777" s="22"/>
      <c r="F1777" s="27">
        <v>0</v>
      </c>
      <c r="G1777" s="27">
        <v>0</v>
      </c>
      <c r="H1777" s="27">
        <v>0</v>
      </c>
      <c r="I1777" s="27">
        <v>0</v>
      </c>
      <c r="J1777" s="27">
        <v>0</v>
      </c>
      <c r="K1777" s="27">
        <v>0</v>
      </c>
      <c r="L1777" s="27"/>
      <c r="M1777" s="27">
        <v>0</v>
      </c>
      <c r="N1777" s="27">
        <v>0</v>
      </c>
      <c r="O1777" s="27">
        <v>0</v>
      </c>
      <c r="P1777" s="27"/>
      <c r="Q1777" s="27">
        <f t="shared" si="59"/>
        <v>0</v>
      </c>
    </row>
    <row r="1778" spans="1:17" x14ac:dyDescent="0.25">
      <c r="A1778" s="24"/>
      <c r="B1778" s="7" t="s">
        <v>41</v>
      </c>
      <c r="C1778" s="252"/>
      <c r="D1778" s="252"/>
      <c r="E1778" s="22"/>
      <c r="F1778" s="27">
        <v>0</v>
      </c>
      <c r="G1778" s="27">
        <v>0</v>
      </c>
      <c r="H1778" s="27">
        <v>0</v>
      </c>
      <c r="I1778" s="27">
        <v>0</v>
      </c>
      <c r="J1778" s="27">
        <v>0</v>
      </c>
      <c r="K1778" s="27">
        <v>0</v>
      </c>
      <c r="L1778" s="27"/>
      <c r="M1778" s="27">
        <v>0</v>
      </c>
      <c r="N1778" s="27">
        <v>0</v>
      </c>
      <c r="O1778" s="27">
        <v>0</v>
      </c>
      <c r="P1778" s="27"/>
      <c r="Q1778" s="27">
        <f t="shared" si="59"/>
        <v>0</v>
      </c>
    </row>
    <row r="1779" spans="1:17" x14ac:dyDescent="0.25">
      <c r="A1779" s="37"/>
      <c r="B1779" s="38" t="s">
        <v>43</v>
      </c>
      <c r="C1779" s="22"/>
      <c r="D1779" s="22"/>
      <c r="E1779" s="22"/>
      <c r="F1779" s="27">
        <v>0</v>
      </c>
      <c r="G1779" s="27">
        <v>0</v>
      </c>
      <c r="H1779" s="27">
        <v>0</v>
      </c>
      <c r="I1779" s="27">
        <v>0</v>
      </c>
      <c r="J1779" s="27">
        <v>0</v>
      </c>
      <c r="K1779" s="27">
        <v>0</v>
      </c>
      <c r="L1779" s="27"/>
      <c r="M1779" s="27">
        <v>0</v>
      </c>
      <c r="N1779" s="27">
        <v>0</v>
      </c>
      <c r="O1779" s="27">
        <v>0</v>
      </c>
      <c r="P1779" s="27"/>
      <c r="Q1779" s="27">
        <f t="shared" si="59"/>
        <v>0</v>
      </c>
    </row>
    <row r="1780" spans="1:17" x14ac:dyDescent="0.25">
      <c r="A1780" s="37"/>
      <c r="B1780" s="38" t="s">
        <v>44</v>
      </c>
      <c r="C1780" s="22"/>
      <c r="D1780" s="22"/>
      <c r="E1780" s="22"/>
      <c r="F1780" s="27">
        <v>0</v>
      </c>
      <c r="G1780" s="27">
        <v>0</v>
      </c>
      <c r="H1780" s="27">
        <v>0</v>
      </c>
      <c r="I1780" s="27">
        <v>0</v>
      </c>
      <c r="J1780" s="27">
        <v>0</v>
      </c>
      <c r="K1780" s="27">
        <v>0</v>
      </c>
      <c r="L1780" s="27"/>
      <c r="M1780" s="27">
        <v>0</v>
      </c>
      <c r="N1780" s="27">
        <v>0</v>
      </c>
      <c r="O1780" s="27">
        <v>0</v>
      </c>
      <c r="P1780" s="27"/>
      <c r="Q1780" s="27">
        <f t="shared" si="59"/>
        <v>0</v>
      </c>
    </row>
    <row r="1781" spans="1:17" x14ac:dyDescent="0.25">
      <c r="A1781" s="37"/>
      <c r="B1781" s="38" t="s">
        <v>45</v>
      </c>
      <c r="C1781" s="22"/>
      <c r="D1781" s="22"/>
      <c r="E1781" s="22"/>
      <c r="F1781" s="27">
        <v>0</v>
      </c>
      <c r="G1781" s="27">
        <v>0</v>
      </c>
      <c r="H1781" s="27">
        <v>0</v>
      </c>
      <c r="I1781" s="27">
        <v>0</v>
      </c>
      <c r="J1781" s="27">
        <v>0</v>
      </c>
      <c r="K1781" s="27">
        <v>0</v>
      </c>
      <c r="L1781" s="27"/>
      <c r="M1781" s="27">
        <v>0</v>
      </c>
      <c r="N1781" s="27">
        <v>0</v>
      </c>
      <c r="O1781" s="27">
        <v>0</v>
      </c>
      <c r="P1781" s="27"/>
      <c r="Q1781" s="27">
        <f t="shared" si="59"/>
        <v>0</v>
      </c>
    </row>
    <row r="1782" spans="1:17" x14ac:dyDescent="0.25">
      <c r="A1782" s="39" t="s">
        <v>46</v>
      </c>
      <c r="B1782" s="40" t="s">
        <v>47</v>
      </c>
      <c r="C1782" s="38"/>
      <c r="D1782" s="38"/>
      <c r="E1782" s="38"/>
      <c r="F1782" s="23">
        <v>0</v>
      </c>
      <c r="G1782" s="23">
        <v>0</v>
      </c>
      <c r="H1782" s="23">
        <v>0</v>
      </c>
      <c r="I1782" s="23">
        <v>0</v>
      </c>
      <c r="J1782" s="23">
        <v>0</v>
      </c>
      <c r="K1782" s="23">
        <v>0</v>
      </c>
      <c r="L1782" s="23"/>
      <c r="M1782" s="23">
        <v>0</v>
      </c>
      <c r="N1782" s="23">
        <v>0</v>
      </c>
      <c r="O1782" s="23">
        <v>0</v>
      </c>
      <c r="P1782" s="23"/>
      <c r="Q1782" s="27">
        <f t="shared" si="59"/>
        <v>0</v>
      </c>
    </row>
    <row r="1783" spans="1:17" x14ac:dyDescent="0.25">
      <c r="A1783" s="8"/>
      <c r="B1783" s="38" t="s">
        <v>48</v>
      </c>
      <c r="C1783" s="38"/>
      <c r="D1783" s="38"/>
      <c r="E1783" s="38"/>
      <c r="F1783" s="27">
        <v>0</v>
      </c>
      <c r="G1783" s="27">
        <v>0</v>
      </c>
      <c r="H1783" s="27">
        <v>0</v>
      </c>
      <c r="I1783" s="27">
        <v>0</v>
      </c>
      <c r="J1783" s="27">
        <v>0</v>
      </c>
      <c r="K1783" s="27">
        <v>0</v>
      </c>
      <c r="L1783" s="27"/>
      <c r="M1783" s="27">
        <v>0</v>
      </c>
      <c r="N1783" s="27">
        <v>0</v>
      </c>
      <c r="O1783" s="27">
        <v>0</v>
      </c>
      <c r="P1783" s="27"/>
      <c r="Q1783" s="27">
        <f t="shared" si="59"/>
        <v>0</v>
      </c>
    </row>
    <row r="1784" spans="1:17" x14ac:dyDescent="0.25">
      <c r="A1784" s="8"/>
      <c r="B1784" s="38" t="s">
        <v>49</v>
      </c>
      <c r="C1784" s="38"/>
      <c r="D1784" s="38"/>
      <c r="E1784" s="38"/>
      <c r="F1784" s="27">
        <v>0</v>
      </c>
      <c r="G1784" s="27">
        <v>0</v>
      </c>
      <c r="H1784" s="27">
        <v>0</v>
      </c>
      <c r="I1784" s="27">
        <v>0</v>
      </c>
      <c r="J1784" s="27">
        <v>0</v>
      </c>
      <c r="K1784" s="27">
        <v>0</v>
      </c>
      <c r="L1784" s="27"/>
      <c r="M1784" s="27">
        <v>0</v>
      </c>
      <c r="N1784" s="27">
        <v>0</v>
      </c>
      <c r="O1784" s="27">
        <v>0</v>
      </c>
      <c r="P1784" s="27"/>
      <c r="Q1784" s="27">
        <f t="shared" si="59"/>
        <v>0</v>
      </c>
    </row>
    <row r="1785" spans="1:17" x14ac:dyDescent="0.25">
      <c r="A1785" s="8"/>
      <c r="B1785" s="38" t="s">
        <v>37</v>
      </c>
      <c r="C1785" s="38"/>
      <c r="D1785" s="38"/>
      <c r="E1785" s="38"/>
      <c r="F1785" s="27">
        <v>0</v>
      </c>
      <c r="G1785" s="27">
        <v>0</v>
      </c>
      <c r="H1785" s="27">
        <v>0</v>
      </c>
      <c r="I1785" s="27">
        <v>0</v>
      </c>
      <c r="J1785" s="27">
        <v>0</v>
      </c>
      <c r="K1785" s="27">
        <v>0</v>
      </c>
      <c r="L1785" s="27"/>
      <c r="M1785" s="27">
        <v>0</v>
      </c>
      <c r="N1785" s="27">
        <v>0</v>
      </c>
      <c r="O1785" s="27">
        <v>0</v>
      </c>
      <c r="P1785" s="27"/>
      <c r="Q1785" s="27">
        <f t="shared" si="59"/>
        <v>0</v>
      </c>
    </row>
    <row r="1786" spans="1:17" x14ac:dyDescent="0.25">
      <c r="A1786" s="8"/>
      <c r="B1786" s="38" t="s">
        <v>50</v>
      </c>
      <c r="C1786" s="38"/>
      <c r="D1786" s="38"/>
      <c r="E1786" s="38"/>
      <c r="F1786" s="27">
        <v>0</v>
      </c>
      <c r="G1786" s="27">
        <v>0</v>
      </c>
      <c r="H1786" s="27">
        <v>0</v>
      </c>
      <c r="I1786" s="27">
        <v>0</v>
      </c>
      <c r="J1786" s="27">
        <v>0</v>
      </c>
      <c r="K1786" s="27">
        <v>0</v>
      </c>
      <c r="L1786" s="27"/>
      <c r="M1786" s="27">
        <v>0</v>
      </c>
      <c r="N1786" s="27">
        <v>0</v>
      </c>
      <c r="O1786" s="27">
        <v>0</v>
      </c>
      <c r="P1786" s="27"/>
      <c r="Q1786" s="27">
        <f t="shared" si="59"/>
        <v>0</v>
      </c>
    </row>
    <row r="1787" spans="1:17" x14ac:dyDescent="0.25">
      <c r="A1787" s="8"/>
      <c r="B1787" s="38" t="s">
        <v>39</v>
      </c>
      <c r="C1787" s="38"/>
      <c r="D1787" s="38"/>
      <c r="E1787" s="38"/>
      <c r="F1787" s="27">
        <v>0</v>
      </c>
      <c r="G1787" s="27">
        <v>0</v>
      </c>
      <c r="H1787" s="27">
        <v>0</v>
      </c>
      <c r="I1787" s="27">
        <v>0</v>
      </c>
      <c r="J1787" s="27">
        <v>0</v>
      </c>
      <c r="K1787" s="27">
        <v>0</v>
      </c>
      <c r="L1787" s="27"/>
      <c r="M1787" s="27">
        <v>0</v>
      </c>
      <c r="N1787" s="27">
        <v>0</v>
      </c>
      <c r="O1787" s="27">
        <v>0</v>
      </c>
      <c r="P1787" s="27"/>
      <c r="Q1787" s="27">
        <f t="shared" si="59"/>
        <v>0</v>
      </c>
    </row>
    <row r="1788" spans="1:17" x14ac:dyDescent="0.25">
      <c r="A1788" s="39"/>
      <c r="B1788" s="38" t="s">
        <v>51</v>
      </c>
      <c r="C1788" s="38"/>
      <c r="D1788" s="38"/>
      <c r="E1788" s="38"/>
      <c r="F1788" s="27">
        <v>0</v>
      </c>
      <c r="G1788" s="27">
        <v>0</v>
      </c>
      <c r="H1788" s="27">
        <v>0</v>
      </c>
      <c r="I1788" s="27">
        <v>0</v>
      </c>
      <c r="J1788" s="27">
        <v>0</v>
      </c>
      <c r="K1788" s="27">
        <v>0</v>
      </c>
      <c r="L1788" s="27"/>
      <c r="M1788" s="27">
        <v>0</v>
      </c>
      <c r="N1788" s="27">
        <v>0</v>
      </c>
      <c r="O1788" s="27">
        <v>0</v>
      </c>
      <c r="P1788" s="27"/>
      <c r="Q1788" s="27">
        <f t="shared" si="59"/>
        <v>0</v>
      </c>
    </row>
    <row r="1789" spans="1:17" x14ac:dyDescent="0.25">
      <c r="A1789" s="8"/>
      <c r="B1789" s="7" t="s">
        <v>41</v>
      </c>
      <c r="C1789" s="7"/>
      <c r="D1789" s="7"/>
      <c r="E1789" s="7"/>
      <c r="F1789" s="27">
        <v>0</v>
      </c>
      <c r="G1789" s="27">
        <v>0</v>
      </c>
      <c r="H1789" s="27">
        <v>0</v>
      </c>
      <c r="I1789" s="27">
        <v>0</v>
      </c>
      <c r="J1789" s="27">
        <v>0</v>
      </c>
      <c r="K1789" s="27">
        <v>0</v>
      </c>
      <c r="L1789" s="27"/>
      <c r="M1789" s="27">
        <v>0</v>
      </c>
      <c r="N1789" s="27">
        <v>0</v>
      </c>
      <c r="O1789" s="27">
        <v>0</v>
      </c>
      <c r="P1789" s="27"/>
      <c r="Q1789" s="27">
        <f t="shared" si="59"/>
        <v>0</v>
      </c>
    </row>
    <row r="1790" spans="1:17" x14ac:dyDescent="0.25">
      <c r="A1790" s="24"/>
      <c r="B1790" s="7" t="s">
        <v>52</v>
      </c>
      <c r="C1790" s="7"/>
      <c r="D1790" s="7"/>
      <c r="E1790" s="7"/>
      <c r="F1790" s="27">
        <v>0</v>
      </c>
      <c r="G1790" s="27">
        <v>0</v>
      </c>
      <c r="H1790" s="27">
        <v>0</v>
      </c>
      <c r="I1790" s="27">
        <v>0</v>
      </c>
      <c r="J1790" s="27">
        <v>0</v>
      </c>
      <c r="K1790" s="27">
        <v>0</v>
      </c>
      <c r="L1790" s="27"/>
      <c r="M1790" s="27">
        <v>0</v>
      </c>
      <c r="N1790" s="27">
        <v>0</v>
      </c>
      <c r="O1790" s="27">
        <v>0</v>
      </c>
      <c r="P1790" s="27"/>
      <c r="Q1790" s="27">
        <f t="shared" si="59"/>
        <v>0</v>
      </c>
    </row>
    <row r="1791" spans="1:17" x14ac:dyDescent="0.25">
      <c r="A1791" s="24"/>
      <c r="B1791" s="7" t="s">
        <v>41</v>
      </c>
      <c r="C1791" s="7"/>
      <c r="D1791" s="7"/>
      <c r="E1791" s="7"/>
      <c r="F1791" s="27">
        <v>0</v>
      </c>
      <c r="G1791" s="27">
        <v>0</v>
      </c>
      <c r="H1791" s="27">
        <v>0</v>
      </c>
      <c r="I1791" s="27">
        <v>0</v>
      </c>
      <c r="J1791" s="27">
        <v>0</v>
      </c>
      <c r="K1791" s="27">
        <v>0</v>
      </c>
      <c r="L1791" s="27"/>
      <c r="M1791" s="27">
        <v>0</v>
      </c>
      <c r="N1791" s="27">
        <v>0</v>
      </c>
      <c r="O1791" s="27">
        <v>0</v>
      </c>
      <c r="P1791" s="27"/>
      <c r="Q1791" s="27">
        <f t="shared" si="59"/>
        <v>0</v>
      </c>
    </row>
    <row r="1792" spans="1:17" x14ac:dyDescent="0.25">
      <c r="A1792" s="24"/>
      <c r="B1792" s="7" t="s">
        <v>53</v>
      </c>
      <c r="C1792" s="7"/>
      <c r="D1792" s="7"/>
      <c r="E1792" s="7"/>
      <c r="F1792" s="27">
        <v>0</v>
      </c>
      <c r="G1792" s="27">
        <v>0</v>
      </c>
      <c r="H1792" s="27">
        <v>0</v>
      </c>
      <c r="I1792" s="27">
        <v>0</v>
      </c>
      <c r="J1792" s="27">
        <v>0</v>
      </c>
      <c r="K1792" s="27">
        <v>0</v>
      </c>
      <c r="L1792" s="27"/>
      <c r="M1792" s="27">
        <v>0</v>
      </c>
      <c r="N1792" s="27">
        <v>0</v>
      </c>
      <c r="O1792" s="27">
        <v>0</v>
      </c>
      <c r="P1792" s="27"/>
      <c r="Q1792" s="27">
        <f t="shared" si="59"/>
        <v>0</v>
      </c>
    </row>
    <row r="1793" spans="1:17" x14ac:dyDescent="0.25">
      <c r="A1793" s="24"/>
      <c r="B1793" s="7" t="s">
        <v>54</v>
      </c>
      <c r="C1793" s="7"/>
      <c r="D1793" s="7"/>
      <c r="E1793" s="7"/>
      <c r="F1793" s="27">
        <v>0</v>
      </c>
      <c r="G1793" s="27">
        <v>0</v>
      </c>
      <c r="H1793" s="27">
        <v>0</v>
      </c>
      <c r="I1793" s="27">
        <v>0</v>
      </c>
      <c r="J1793" s="27">
        <v>0</v>
      </c>
      <c r="K1793" s="27">
        <v>0</v>
      </c>
      <c r="L1793" s="27"/>
      <c r="M1793" s="27">
        <v>0</v>
      </c>
      <c r="N1793" s="27">
        <v>0</v>
      </c>
      <c r="O1793" s="27">
        <v>0</v>
      </c>
      <c r="P1793" s="27"/>
      <c r="Q1793" s="27">
        <f t="shared" si="59"/>
        <v>0</v>
      </c>
    </row>
    <row r="1794" spans="1:17" x14ac:dyDescent="0.25">
      <c r="A1794" s="24"/>
      <c r="B1794" s="7" t="s">
        <v>45</v>
      </c>
      <c r="C1794" s="7"/>
      <c r="D1794" s="7"/>
      <c r="E1794" s="7"/>
      <c r="F1794" s="27">
        <v>0</v>
      </c>
      <c r="G1794" s="27">
        <v>0</v>
      </c>
      <c r="H1794" s="27">
        <v>0</v>
      </c>
      <c r="I1794" s="27">
        <v>0</v>
      </c>
      <c r="J1794" s="27">
        <v>0</v>
      </c>
      <c r="K1794" s="27">
        <v>0</v>
      </c>
      <c r="L1794" s="27"/>
      <c r="M1794" s="27">
        <v>0</v>
      </c>
      <c r="N1794" s="27">
        <v>0</v>
      </c>
      <c r="O1794" s="27">
        <v>0</v>
      </c>
      <c r="P1794" s="27"/>
      <c r="Q1794" s="27">
        <f t="shared" si="59"/>
        <v>0</v>
      </c>
    </row>
    <row r="1795" spans="1:17" x14ac:dyDescent="0.25">
      <c r="A1795" s="41" t="s">
        <v>55</v>
      </c>
      <c r="B1795" s="42" t="s">
        <v>56</v>
      </c>
      <c r="C1795" s="7"/>
      <c r="D1795" s="7"/>
      <c r="E1795" s="7"/>
      <c r="F1795" s="23">
        <v>0</v>
      </c>
      <c r="G1795" s="23">
        <v>0</v>
      </c>
      <c r="H1795" s="23">
        <v>0</v>
      </c>
      <c r="I1795" s="23">
        <v>0</v>
      </c>
      <c r="J1795" s="23">
        <v>0</v>
      </c>
      <c r="K1795" s="23">
        <f>SUM(K1796:K1805)</f>
        <v>1019667.01</v>
      </c>
      <c r="L1795" s="23"/>
      <c r="M1795" s="23">
        <f>SUM(M1796:M1805)</f>
        <v>66628.41</v>
      </c>
      <c r="N1795" s="23">
        <f>SUM(N1796:N1805)</f>
        <v>0</v>
      </c>
      <c r="O1795" s="23">
        <f>SUM(O1796:O1805)</f>
        <v>5463705.0499999998</v>
      </c>
      <c r="P1795" s="23"/>
      <c r="Q1795" s="23">
        <f>SUM(Q1796:Q1805)</f>
        <v>6550000.4699999997</v>
      </c>
    </row>
    <row r="1796" spans="1:17" x14ac:dyDescent="0.25">
      <c r="A1796" s="24"/>
      <c r="B1796" s="7" t="s">
        <v>57</v>
      </c>
      <c r="C1796" s="7"/>
      <c r="D1796" s="7"/>
      <c r="E1796" s="7"/>
      <c r="F1796" s="27">
        <v>0</v>
      </c>
      <c r="G1796" s="27">
        <v>0</v>
      </c>
      <c r="H1796" s="27">
        <v>0</v>
      </c>
      <c r="I1796" s="27">
        <v>0</v>
      </c>
      <c r="J1796" s="27">
        <v>0</v>
      </c>
      <c r="K1796" s="27">
        <v>231161.17</v>
      </c>
      <c r="L1796" s="27"/>
      <c r="M1796" s="27">
        <v>0</v>
      </c>
      <c r="N1796" s="27">
        <v>0</v>
      </c>
      <c r="O1796" s="27">
        <v>1350118.24</v>
      </c>
      <c r="P1796" s="27"/>
      <c r="Q1796" s="27">
        <f t="shared" si="59"/>
        <v>1581279.41</v>
      </c>
    </row>
    <row r="1797" spans="1:17" x14ac:dyDescent="0.25">
      <c r="A1797" s="24"/>
      <c r="B1797" s="7" t="s">
        <v>58</v>
      </c>
      <c r="C1797" s="7"/>
      <c r="D1797" s="7"/>
      <c r="E1797" s="7"/>
      <c r="F1797" s="27">
        <v>0</v>
      </c>
      <c r="G1797" s="27">
        <v>0</v>
      </c>
      <c r="H1797" s="27">
        <v>0</v>
      </c>
      <c r="I1797" s="27">
        <v>0</v>
      </c>
      <c r="J1797" s="27">
        <v>0</v>
      </c>
      <c r="K1797" s="27">
        <v>25659.1</v>
      </c>
      <c r="L1797" s="27"/>
      <c r="M1797" s="27">
        <v>0</v>
      </c>
      <c r="N1797" s="27">
        <v>0</v>
      </c>
      <c r="O1797" s="27">
        <v>273974.76</v>
      </c>
      <c r="P1797" s="27"/>
      <c r="Q1797" s="27">
        <f t="shared" si="59"/>
        <v>299633.86</v>
      </c>
    </row>
    <row r="1798" spans="1:17" x14ac:dyDescent="0.25">
      <c r="A1798" s="24"/>
      <c r="B1798" s="7" t="s">
        <v>59</v>
      </c>
      <c r="C1798" s="7"/>
      <c r="D1798" s="7"/>
      <c r="E1798" s="7"/>
      <c r="F1798" s="27">
        <v>0</v>
      </c>
      <c r="G1798" s="27">
        <v>0</v>
      </c>
      <c r="H1798" s="27">
        <v>0</v>
      </c>
      <c r="I1798" s="27">
        <v>0</v>
      </c>
      <c r="J1798" s="27">
        <v>0</v>
      </c>
      <c r="K1798" s="27">
        <v>24180.35</v>
      </c>
      <c r="L1798" s="27"/>
      <c r="M1798" s="27">
        <v>0</v>
      </c>
      <c r="N1798" s="27">
        <v>0</v>
      </c>
      <c r="O1798" s="27">
        <v>0</v>
      </c>
      <c r="P1798" s="27"/>
      <c r="Q1798" s="27">
        <f t="shared" si="59"/>
        <v>24180.35</v>
      </c>
    </row>
    <row r="1799" spans="1:17" x14ac:dyDescent="0.25">
      <c r="A1799" s="24"/>
      <c r="B1799" s="7" t="s">
        <v>60</v>
      </c>
      <c r="C1799" s="7"/>
      <c r="D1799" s="7"/>
      <c r="E1799" s="7"/>
      <c r="F1799" s="27">
        <v>0</v>
      </c>
      <c r="G1799" s="27">
        <v>0</v>
      </c>
      <c r="H1799" s="27">
        <v>0</v>
      </c>
      <c r="I1799" s="27">
        <v>0</v>
      </c>
      <c r="J1799" s="27">
        <v>0</v>
      </c>
      <c r="K1799" s="27">
        <v>13053.75</v>
      </c>
      <c r="L1799" s="27"/>
      <c r="M1799" s="27">
        <v>7051.06</v>
      </c>
      <c r="N1799" s="27">
        <v>0</v>
      </c>
      <c r="O1799" s="27">
        <v>0</v>
      </c>
      <c r="P1799" s="27"/>
      <c r="Q1799" s="27">
        <f t="shared" si="59"/>
        <v>20104.810000000001</v>
      </c>
    </row>
    <row r="1800" spans="1:17" x14ac:dyDescent="0.25">
      <c r="A1800" s="24"/>
      <c r="B1800" s="7" t="s">
        <v>61</v>
      </c>
      <c r="C1800" s="7"/>
      <c r="D1800" s="7"/>
      <c r="E1800" s="7"/>
      <c r="F1800" s="27">
        <v>0</v>
      </c>
      <c r="G1800" s="27">
        <v>0</v>
      </c>
      <c r="H1800" s="27">
        <v>0</v>
      </c>
      <c r="I1800" s="27">
        <v>0</v>
      </c>
      <c r="J1800" s="27">
        <v>0</v>
      </c>
      <c r="K1800" s="27">
        <v>0</v>
      </c>
      <c r="L1800" s="27"/>
      <c r="M1800" s="27">
        <v>0</v>
      </c>
      <c r="N1800" s="27">
        <v>0</v>
      </c>
      <c r="O1800" s="27">
        <v>0</v>
      </c>
      <c r="P1800" s="27"/>
      <c r="Q1800" s="27">
        <f t="shared" si="59"/>
        <v>0</v>
      </c>
    </row>
    <row r="1801" spans="1:17" x14ac:dyDescent="0.25">
      <c r="A1801" s="24"/>
      <c r="B1801" s="7" t="s">
        <v>62</v>
      </c>
      <c r="C1801" s="7"/>
      <c r="D1801" s="7"/>
      <c r="E1801" s="7"/>
      <c r="F1801" s="27">
        <v>0</v>
      </c>
      <c r="G1801" s="27">
        <v>0</v>
      </c>
      <c r="H1801" s="27">
        <v>0</v>
      </c>
      <c r="I1801" s="27">
        <v>0</v>
      </c>
      <c r="J1801" s="27">
        <v>0</v>
      </c>
      <c r="K1801" s="27">
        <v>697693.25</v>
      </c>
      <c r="L1801" s="27"/>
      <c r="M1801" s="27">
        <v>59577.35</v>
      </c>
      <c r="N1801" s="27">
        <v>0</v>
      </c>
      <c r="O1801" s="27">
        <v>3839612.05</v>
      </c>
      <c r="P1801" s="27"/>
      <c r="Q1801" s="27">
        <f t="shared" si="59"/>
        <v>4596882.6499999994</v>
      </c>
    </row>
    <row r="1802" spans="1:17" x14ac:dyDescent="0.25">
      <c r="A1802" s="24"/>
      <c r="B1802" s="7" t="s">
        <v>63</v>
      </c>
      <c r="C1802" s="7"/>
      <c r="D1802" s="7"/>
      <c r="E1802" s="7"/>
      <c r="F1802" s="27">
        <v>0</v>
      </c>
      <c r="G1802" s="27">
        <v>0</v>
      </c>
      <c r="H1802" s="27">
        <v>0</v>
      </c>
      <c r="I1802" s="27">
        <v>0</v>
      </c>
      <c r="J1802" s="27">
        <v>0</v>
      </c>
      <c r="K1802" s="27">
        <v>0</v>
      </c>
      <c r="L1802" s="27"/>
      <c r="M1802" s="27">
        <v>0</v>
      </c>
      <c r="N1802" s="27">
        <v>0</v>
      </c>
      <c r="O1802" s="27">
        <v>0</v>
      </c>
      <c r="P1802" s="27"/>
      <c r="Q1802" s="27">
        <f t="shared" si="59"/>
        <v>0</v>
      </c>
    </row>
    <row r="1803" spans="1:17" x14ac:dyDescent="0.25">
      <c r="A1803" s="24"/>
      <c r="B1803" s="7" t="s">
        <v>64</v>
      </c>
      <c r="C1803" s="7"/>
      <c r="D1803" s="7"/>
      <c r="E1803" s="7"/>
      <c r="F1803" s="27">
        <v>0</v>
      </c>
      <c r="G1803" s="27">
        <v>0</v>
      </c>
      <c r="H1803" s="27">
        <v>0</v>
      </c>
      <c r="I1803" s="27">
        <v>0</v>
      </c>
      <c r="J1803" s="27">
        <v>0</v>
      </c>
      <c r="K1803" s="27">
        <v>0</v>
      </c>
      <c r="L1803" s="27"/>
      <c r="M1803" s="27">
        <v>0</v>
      </c>
      <c r="N1803" s="27">
        <v>0</v>
      </c>
      <c r="O1803" s="27">
        <v>0</v>
      </c>
      <c r="P1803" s="27"/>
      <c r="Q1803" s="27">
        <f t="shared" si="59"/>
        <v>0</v>
      </c>
    </row>
    <row r="1804" spans="1:17" x14ac:dyDescent="0.25">
      <c r="A1804" s="24"/>
      <c r="B1804" s="7" t="s">
        <v>65</v>
      </c>
      <c r="C1804" s="7"/>
      <c r="D1804" s="7"/>
      <c r="E1804" s="7"/>
      <c r="F1804" s="27">
        <v>0</v>
      </c>
      <c r="G1804" s="27">
        <v>0</v>
      </c>
      <c r="H1804" s="27">
        <v>0</v>
      </c>
      <c r="I1804" s="27">
        <v>0</v>
      </c>
      <c r="J1804" s="27">
        <v>0</v>
      </c>
      <c r="K1804" s="27">
        <v>0</v>
      </c>
      <c r="L1804" s="27"/>
      <c r="M1804" s="27">
        <v>0</v>
      </c>
      <c r="N1804" s="27">
        <v>0</v>
      </c>
      <c r="O1804" s="27">
        <v>0</v>
      </c>
      <c r="P1804" s="27"/>
      <c r="Q1804" s="27">
        <f t="shared" si="59"/>
        <v>0</v>
      </c>
    </row>
    <row r="1805" spans="1:17" x14ac:dyDescent="0.25">
      <c r="A1805" s="24"/>
      <c r="B1805" s="7" t="s">
        <v>66</v>
      </c>
      <c r="C1805" s="7"/>
      <c r="D1805" s="7"/>
      <c r="E1805" s="7"/>
      <c r="F1805" s="27">
        <v>0</v>
      </c>
      <c r="G1805" s="27">
        <v>0</v>
      </c>
      <c r="H1805" s="27">
        <v>0</v>
      </c>
      <c r="I1805" s="27">
        <v>0</v>
      </c>
      <c r="J1805" s="27">
        <v>0</v>
      </c>
      <c r="K1805" s="27">
        <v>27919.39</v>
      </c>
      <c r="L1805" s="27"/>
      <c r="M1805" s="27">
        <v>0</v>
      </c>
      <c r="N1805" s="27">
        <v>0</v>
      </c>
      <c r="O1805" s="27">
        <v>0</v>
      </c>
      <c r="P1805" s="27"/>
      <c r="Q1805" s="27">
        <f t="shared" ref="Q1805:Q1806" si="61">SUM(F1805:O1805)</f>
        <v>27919.39</v>
      </c>
    </row>
    <row r="1806" spans="1:17" x14ac:dyDescent="0.25">
      <c r="A1806" s="24"/>
      <c r="B1806" s="7" t="s">
        <v>67</v>
      </c>
      <c r="C1806" s="7"/>
      <c r="D1806" s="7"/>
      <c r="E1806" s="7"/>
      <c r="F1806" s="27">
        <v>0</v>
      </c>
      <c r="G1806" s="27">
        <v>0</v>
      </c>
      <c r="H1806" s="27">
        <v>0</v>
      </c>
      <c r="I1806" s="27">
        <v>0</v>
      </c>
      <c r="J1806" s="27">
        <v>0</v>
      </c>
      <c r="K1806" s="27">
        <v>0</v>
      </c>
      <c r="L1806" s="27"/>
      <c r="M1806" s="27">
        <v>0</v>
      </c>
      <c r="N1806" s="27">
        <v>0</v>
      </c>
      <c r="O1806" s="27">
        <v>0</v>
      </c>
      <c r="P1806" s="27"/>
      <c r="Q1806" s="27">
        <f t="shared" si="61"/>
        <v>0</v>
      </c>
    </row>
    <row r="1807" spans="1:17" x14ac:dyDescent="0.25">
      <c r="A1807" s="41" t="s">
        <v>68</v>
      </c>
      <c r="B1807" s="42" t="s">
        <v>69</v>
      </c>
      <c r="C1807" s="7"/>
      <c r="D1807" s="7"/>
      <c r="E1807" s="7"/>
      <c r="F1807" s="23">
        <v>0</v>
      </c>
      <c r="G1807" s="23">
        <v>0</v>
      </c>
      <c r="H1807" s="23">
        <v>0</v>
      </c>
      <c r="I1807" s="23">
        <v>0</v>
      </c>
      <c r="J1807" s="23">
        <v>0</v>
      </c>
      <c r="K1807" s="23">
        <v>0</v>
      </c>
      <c r="L1807" s="23"/>
      <c r="M1807" s="23">
        <v>0</v>
      </c>
      <c r="N1807" s="23">
        <v>0</v>
      </c>
      <c r="O1807" s="23">
        <v>0</v>
      </c>
      <c r="P1807" s="23"/>
      <c r="Q1807" s="23">
        <v>0</v>
      </c>
    </row>
    <row r="1808" spans="1:17" x14ac:dyDescent="0.25">
      <c r="A1808" s="41"/>
      <c r="B1808" s="7" t="s">
        <v>70</v>
      </c>
      <c r="C1808" s="7"/>
      <c r="D1808" s="7"/>
      <c r="E1808" s="7"/>
      <c r="F1808" s="27">
        <v>0</v>
      </c>
      <c r="G1808" s="27">
        <v>0</v>
      </c>
      <c r="H1808" s="27">
        <v>0</v>
      </c>
      <c r="I1808" s="27">
        <v>0</v>
      </c>
      <c r="J1808" s="27">
        <v>0</v>
      </c>
      <c r="K1808" s="27">
        <v>0</v>
      </c>
      <c r="L1808" s="27"/>
      <c r="M1808" s="27">
        <v>0</v>
      </c>
      <c r="N1808" s="27">
        <v>0</v>
      </c>
      <c r="O1808" s="27">
        <v>0</v>
      </c>
      <c r="P1808" s="27"/>
      <c r="Q1808" s="27">
        <f t="shared" ref="Q1808:Q1823" si="62">SUM(F1808:K1808)</f>
        <v>0</v>
      </c>
    </row>
    <row r="1809" spans="1:17" x14ac:dyDescent="0.25">
      <c r="A1809" s="41"/>
      <c r="B1809" s="7" t="s">
        <v>71</v>
      </c>
      <c r="C1809" s="7"/>
      <c r="D1809" s="7"/>
      <c r="E1809" s="7"/>
      <c r="F1809" s="27">
        <v>0</v>
      </c>
      <c r="G1809" s="27">
        <v>0</v>
      </c>
      <c r="H1809" s="27">
        <v>0</v>
      </c>
      <c r="I1809" s="27">
        <v>0</v>
      </c>
      <c r="J1809" s="27">
        <v>0</v>
      </c>
      <c r="K1809" s="27">
        <v>0</v>
      </c>
      <c r="L1809" s="27"/>
      <c r="M1809" s="27">
        <v>0</v>
      </c>
      <c r="N1809" s="27">
        <v>0</v>
      </c>
      <c r="O1809" s="27">
        <v>0</v>
      </c>
      <c r="P1809" s="27"/>
      <c r="Q1809" s="27">
        <f t="shared" si="62"/>
        <v>0</v>
      </c>
    </row>
    <row r="1810" spans="1:17" x14ac:dyDescent="0.25">
      <c r="A1810" s="41"/>
      <c r="B1810" s="7" t="s">
        <v>72</v>
      </c>
      <c r="C1810" s="7"/>
      <c r="D1810" s="7"/>
      <c r="E1810" s="7"/>
      <c r="F1810" s="27">
        <v>0</v>
      </c>
      <c r="G1810" s="27">
        <v>0</v>
      </c>
      <c r="H1810" s="27">
        <v>0</v>
      </c>
      <c r="I1810" s="27">
        <v>0</v>
      </c>
      <c r="J1810" s="27">
        <v>0</v>
      </c>
      <c r="K1810" s="27">
        <v>0</v>
      </c>
      <c r="L1810" s="27"/>
      <c r="M1810" s="27">
        <v>0</v>
      </c>
      <c r="N1810" s="27">
        <v>0</v>
      </c>
      <c r="O1810" s="27">
        <v>0</v>
      </c>
      <c r="P1810" s="27"/>
      <c r="Q1810" s="27">
        <f t="shared" si="62"/>
        <v>0</v>
      </c>
    </row>
    <row r="1811" spans="1:17" x14ac:dyDescent="0.25">
      <c r="A1811" s="41"/>
      <c r="B1811" s="7" t="s">
        <v>73</v>
      </c>
      <c r="C1811" s="7"/>
      <c r="D1811" s="7"/>
      <c r="E1811" s="7"/>
      <c r="F1811" s="27">
        <v>0</v>
      </c>
      <c r="G1811" s="27">
        <v>0</v>
      </c>
      <c r="H1811" s="27">
        <v>0</v>
      </c>
      <c r="I1811" s="27">
        <v>0</v>
      </c>
      <c r="J1811" s="27">
        <v>0</v>
      </c>
      <c r="K1811" s="27">
        <v>0</v>
      </c>
      <c r="L1811" s="27"/>
      <c r="M1811" s="27">
        <v>0</v>
      </c>
      <c r="N1811" s="27">
        <v>0</v>
      </c>
      <c r="O1811" s="27">
        <v>0</v>
      </c>
      <c r="P1811" s="27"/>
      <c r="Q1811" s="27">
        <f t="shared" si="62"/>
        <v>0</v>
      </c>
    </row>
    <row r="1812" spans="1:17" x14ac:dyDescent="0.25">
      <c r="A1812" s="41"/>
      <c r="B1812" s="7" t="s">
        <v>74</v>
      </c>
      <c r="C1812" s="7"/>
      <c r="D1812" s="7"/>
      <c r="E1812" s="7"/>
      <c r="F1812" s="27">
        <v>0</v>
      </c>
      <c r="G1812" s="27">
        <v>0</v>
      </c>
      <c r="H1812" s="27">
        <v>0</v>
      </c>
      <c r="I1812" s="27">
        <v>0</v>
      </c>
      <c r="J1812" s="27">
        <v>0</v>
      </c>
      <c r="K1812" s="27">
        <v>0</v>
      </c>
      <c r="L1812" s="27"/>
      <c r="M1812" s="27">
        <v>0</v>
      </c>
      <c r="N1812" s="27">
        <v>0</v>
      </c>
      <c r="O1812" s="27">
        <v>0</v>
      </c>
      <c r="P1812" s="27"/>
      <c r="Q1812" s="27">
        <f t="shared" si="62"/>
        <v>0</v>
      </c>
    </row>
    <row r="1813" spans="1:17" x14ac:dyDescent="0.25">
      <c r="A1813" s="41" t="s">
        <v>75</v>
      </c>
      <c r="B1813" s="42" t="s">
        <v>76</v>
      </c>
      <c r="C1813" s="7"/>
      <c r="D1813" s="7"/>
      <c r="E1813" s="7"/>
      <c r="F1813" s="23">
        <v>0</v>
      </c>
      <c r="G1813" s="23">
        <v>0</v>
      </c>
      <c r="H1813" s="23">
        <v>0</v>
      </c>
      <c r="I1813" s="23">
        <v>0</v>
      </c>
      <c r="J1813" s="23">
        <v>0</v>
      </c>
      <c r="K1813" s="23">
        <v>0</v>
      </c>
      <c r="L1813" s="23"/>
      <c r="M1813" s="23">
        <v>0</v>
      </c>
      <c r="N1813" s="27">
        <v>0</v>
      </c>
      <c r="O1813" s="27">
        <v>0</v>
      </c>
      <c r="P1813" s="27"/>
      <c r="Q1813" s="27">
        <f t="shared" si="62"/>
        <v>0</v>
      </c>
    </row>
    <row r="1814" spans="1:17" x14ac:dyDescent="0.25">
      <c r="A1814" s="41"/>
      <c r="B1814" s="42" t="s">
        <v>77</v>
      </c>
      <c r="C1814" s="7"/>
      <c r="D1814" s="7"/>
      <c r="E1814" s="7"/>
      <c r="F1814" s="27">
        <v>0</v>
      </c>
      <c r="G1814" s="27">
        <v>0</v>
      </c>
      <c r="H1814" s="27">
        <v>0</v>
      </c>
      <c r="I1814" s="27">
        <v>0</v>
      </c>
      <c r="J1814" s="27">
        <v>0</v>
      </c>
      <c r="K1814" s="27">
        <v>0</v>
      </c>
      <c r="L1814" s="27"/>
      <c r="M1814" s="27">
        <v>0</v>
      </c>
      <c r="N1814" s="27">
        <v>0</v>
      </c>
      <c r="O1814" s="27">
        <v>0</v>
      </c>
      <c r="P1814" s="27"/>
      <c r="Q1814" s="27">
        <f t="shared" si="62"/>
        <v>0</v>
      </c>
    </row>
    <row r="1815" spans="1:17" x14ac:dyDescent="0.25">
      <c r="A1815" s="41"/>
      <c r="B1815" s="7" t="s">
        <v>78</v>
      </c>
      <c r="C1815" s="7"/>
      <c r="D1815" s="7"/>
      <c r="E1815" s="7"/>
      <c r="F1815" s="27">
        <v>0</v>
      </c>
      <c r="G1815" s="27">
        <v>0</v>
      </c>
      <c r="H1815" s="27">
        <v>0</v>
      </c>
      <c r="I1815" s="27">
        <v>0</v>
      </c>
      <c r="J1815" s="27">
        <v>0</v>
      </c>
      <c r="K1815" s="27">
        <v>0</v>
      </c>
      <c r="L1815" s="27"/>
      <c r="M1815" s="27">
        <v>0</v>
      </c>
      <c r="N1815" s="27">
        <v>0</v>
      </c>
      <c r="O1815" s="27">
        <v>0</v>
      </c>
      <c r="P1815" s="27"/>
      <c r="Q1815" s="27">
        <f t="shared" si="62"/>
        <v>0</v>
      </c>
    </row>
    <row r="1816" spans="1:17" x14ac:dyDescent="0.25">
      <c r="A1816" s="41"/>
      <c r="B1816" s="7" t="s">
        <v>79</v>
      </c>
      <c r="C1816" s="7"/>
      <c r="D1816" s="7"/>
      <c r="E1816" s="7"/>
      <c r="F1816" s="27">
        <v>0</v>
      </c>
      <c r="G1816" s="27">
        <v>0</v>
      </c>
      <c r="H1816" s="27">
        <v>0</v>
      </c>
      <c r="I1816" s="27">
        <v>0</v>
      </c>
      <c r="J1816" s="27">
        <v>0</v>
      </c>
      <c r="K1816" s="27">
        <v>0</v>
      </c>
      <c r="L1816" s="27"/>
      <c r="M1816" s="27">
        <v>0</v>
      </c>
      <c r="N1816" s="27">
        <v>0</v>
      </c>
      <c r="O1816" s="27">
        <v>0</v>
      </c>
      <c r="P1816" s="27"/>
      <c r="Q1816" s="27">
        <f t="shared" si="62"/>
        <v>0</v>
      </c>
    </row>
    <row r="1817" spans="1:17" x14ac:dyDescent="0.25">
      <c r="A1817" s="41"/>
      <c r="B1817" s="7" t="s">
        <v>80</v>
      </c>
      <c r="C1817" s="7"/>
      <c r="D1817" s="7"/>
      <c r="E1817" s="7"/>
      <c r="F1817" s="27">
        <v>0</v>
      </c>
      <c r="G1817" s="27">
        <v>0</v>
      </c>
      <c r="H1817" s="27">
        <v>0</v>
      </c>
      <c r="I1817" s="27">
        <v>0</v>
      </c>
      <c r="J1817" s="27">
        <v>0</v>
      </c>
      <c r="K1817" s="27">
        <v>0</v>
      </c>
      <c r="L1817" s="27"/>
      <c r="M1817" s="27">
        <v>0</v>
      </c>
      <c r="N1817" s="27">
        <v>0</v>
      </c>
      <c r="O1817" s="27">
        <v>0</v>
      </c>
      <c r="P1817" s="27"/>
      <c r="Q1817" s="27">
        <f t="shared" si="62"/>
        <v>0</v>
      </c>
    </row>
    <row r="1818" spans="1:17" x14ac:dyDescent="0.25">
      <c r="A1818" s="41" t="s">
        <v>81</v>
      </c>
      <c r="B1818" s="42" t="s">
        <v>82</v>
      </c>
      <c r="C1818" s="7"/>
      <c r="D1818" s="7"/>
      <c r="E1818" s="7"/>
      <c r="F1818" s="23">
        <v>0</v>
      </c>
      <c r="G1818" s="23">
        <v>0</v>
      </c>
      <c r="H1818" s="23">
        <v>0</v>
      </c>
      <c r="I1818" s="23">
        <v>0</v>
      </c>
      <c r="J1818" s="23">
        <v>0</v>
      </c>
      <c r="K1818" s="23">
        <v>0</v>
      </c>
      <c r="L1818" s="23"/>
      <c r="M1818" s="23">
        <v>0</v>
      </c>
      <c r="N1818" s="27">
        <v>0</v>
      </c>
      <c r="O1818" s="27">
        <v>0</v>
      </c>
      <c r="P1818" s="27"/>
      <c r="Q1818" s="27">
        <f t="shared" si="62"/>
        <v>0</v>
      </c>
    </row>
    <row r="1819" spans="1:17" x14ac:dyDescent="0.25">
      <c r="A1819" s="41"/>
      <c r="B1819" s="7" t="s">
        <v>83</v>
      </c>
      <c r="C1819" s="7"/>
      <c r="D1819" s="7"/>
      <c r="E1819" s="7"/>
      <c r="F1819" s="27">
        <v>0</v>
      </c>
      <c r="G1819" s="27">
        <v>0</v>
      </c>
      <c r="H1819" s="27">
        <v>0</v>
      </c>
      <c r="I1819" s="27">
        <v>0</v>
      </c>
      <c r="J1819" s="27">
        <v>0</v>
      </c>
      <c r="K1819" s="27">
        <v>0</v>
      </c>
      <c r="L1819" s="27"/>
      <c r="M1819" s="27">
        <v>0</v>
      </c>
      <c r="N1819" s="27">
        <v>0</v>
      </c>
      <c r="O1819" s="27">
        <v>0</v>
      </c>
      <c r="P1819" s="27"/>
      <c r="Q1819" s="27">
        <f t="shared" si="62"/>
        <v>0</v>
      </c>
    </row>
    <row r="1820" spans="1:17" x14ac:dyDescent="0.25">
      <c r="A1820" s="41"/>
      <c r="B1820" s="7" t="s">
        <v>84</v>
      </c>
      <c r="C1820" s="7"/>
      <c r="D1820" s="7"/>
      <c r="E1820" s="7"/>
      <c r="F1820" s="27">
        <v>0</v>
      </c>
      <c r="G1820" s="27">
        <v>0</v>
      </c>
      <c r="H1820" s="27">
        <v>0</v>
      </c>
      <c r="I1820" s="27">
        <v>0</v>
      </c>
      <c r="J1820" s="27">
        <v>0</v>
      </c>
      <c r="K1820" s="27">
        <v>0</v>
      </c>
      <c r="L1820" s="27"/>
      <c r="M1820" s="27">
        <v>0</v>
      </c>
      <c r="N1820" s="27">
        <v>0</v>
      </c>
      <c r="O1820" s="27">
        <v>0</v>
      </c>
      <c r="P1820" s="27"/>
      <c r="Q1820" s="27">
        <f t="shared" si="62"/>
        <v>0</v>
      </c>
    </row>
    <row r="1821" spans="1:17" x14ac:dyDescent="0.25">
      <c r="A1821" s="41"/>
      <c r="B1821" s="7" t="s">
        <v>85</v>
      </c>
      <c r="C1821" s="7"/>
      <c r="D1821" s="7"/>
      <c r="E1821" s="7"/>
      <c r="F1821" s="27">
        <v>0</v>
      </c>
      <c r="G1821" s="27">
        <v>0</v>
      </c>
      <c r="H1821" s="27">
        <v>0</v>
      </c>
      <c r="I1821" s="27">
        <v>0</v>
      </c>
      <c r="J1821" s="27">
        <v>0</v>
      </c>
      <c r="K1821" s="27">
        <v>0</v>
      </c>
      <c r="L1821" s="27"/>
      <c r="M1821" s="27">
        <v>0</v>
      </c>
      <c r="N1821" s="27">
        <v>0</v>
      </c>
      <c r="O1821" s="27">
        <v>0</v>
      </c>
      <c r="P1821" s="27"/>
      <c r="Q1821" s="27">
        <f t="shared" si="62"/>
        <v>0</v>
      </c>
    </row>
    <row r="1822" spans="1:17" x14ac:dyDescent="0.25">
      <c r="A1822" s="41"/>
      <c r="B1822" s="7" t="s">
        <v>86</v>
      </c>
      <c r="C1822" s="7"/>
      <c r="D1822" s="7"/>
      <c r="E1822" s="7"/>
      <c r="F1822" s="27">
        <v>0</v>
      </c>
      <c r="G1822" s="27">
        <v>0</v>
      </c>
      <c r="H1822" s="27">
        <v>0</v>
      </c>
      <c r="I1822" s="27">
        <v>0</v>
      </c>
      <c r="J1822" s="27">
        <v>0</v>
      </c>
      <c r="K1822" s="27">
        <v>0</v>
      </c>
      <c r="L1822" s="27"/>
      <c r="M1822" s="27">
        <v>0</v>
      </c>
      <c r="N1822" s="27">
        <v>0</v>
      </c>
      <c r="O1822" s="27">
        <v>0</v>
      </c>
      <c r="P1822" s="27"/>
      <c r="Q1822" s="27">
        <f t="shared" si="62"/>
        <v>0</v>
      </c>
    </row>
    <row r="1823" spans="1:17" x14ac:dyDescent="0.25">
      <c r="A1823" s="24"/>
      <c r="B1823" s="7" t="s">
        <v>87</v>
      </c>
      <c r="C1823" s="7"/>
      <c r="D1823" s="7"/>
      <c r="E1823" s="7"/>
      <c r="F1823" s="27">
        <v>0</v>
      </c>
      <c r="G1823" s="27">
        <v>0</v>
      </c>
      <c r="H1823" s="27">
        <v>0</v>
      </c>
      <c r="I1823" s="27">
        <v>0</v>
      </c>
      <c r="J1823" s="27">
        <v>0</v>
      </c>
      <c r="K1823" s="27">
        <v>0</v>
      </c>
      <c r="L1823" s="27"/>
      <c r="M1823" s="27">
        <v>0</v>
      </c>
      <c r="N1823" s="27">
        <v>0</v>
      </c>
      <c r="O1823" s="27">
        <v>0</v>
      </c>
      <c r="P1823" s="27"/>
      <c r="Q1823" s="27">
        <f t="shared" si="62"/>
        <v>0</v>
      </c>
    </row>
    <row r="1824" spans="1:17" x14ac:dyDescent="0.25">
      <c r="A1824" s="24"/>
      <c r="B1824" s="42" t="s">
        <v>88</v>
      </c>
      <c r="C1824" s="7"/>
      <c r="D1824" s="7"/>
      <c r="E1824" s="7"/>
      <c r="F1824" s="43">
        <f>+F1758+F1739+F1745</f>
        <v>18355772.060000002</v>
      </c>
      <c r="G1824" s="43">
        <f>+G1758+G1739+G1745</f>
        <v>20834030.159999996</v>
      </c>
      <c r="H1824" s="43">
        <f>+H1758+H1739+H1745</f>
        <v>24276190.309999999</v>
      </c>
      <c r="I1824" s="43">
        <f>+I1758+I1739+I1745</f>
        <v>22743052.66</v>
      </c>
      <c r="J1824" s="43">
        <f>+J1758+J1739+J1745</f>
        <v>21093146.039999999</v>
      </c>
      <c r="K1824" s="43">
        <f>+K1758+K1739+K1745+K1795</f>
        <v>33222119.820000004</v>
      </c>
      <c r="L1824" s="43"/>
      <c r="M1824" s="43">
        <f>+M1758+M1739+M1745+M1795</f>
        <v>23572294.610000003</v>
      </c>
      <c r="N1824" s="43">
        <f>+N1758+N1739+N1745+N1795</f>
        <v>20886024.309999999</v>
      </c>
      <c r="O1824" s="43">
        <f>+O1758+O1739+O1745+O1795</f>
        <v>33401324.980000004</v>
      </c>
      <c r="P1824" s="43"/>
      <c r="Q1824" s="43">
        <f>+Q1758+Q1745+Q1739+Q1795</f>
        <v>218383954.95000002</v>
      </c>
    </row>
    <row r="1825" spans="1:18" x14ac:dyDescent="0.25">
      <c r="A1825" s="24"/>
      <c r="B1825" s="42"/>
      <c r="C1825" s="7"/>
      <c r="D1825" s="7"/>
      <c r="E1825" s="7"/>
      <c r="F1825" s="27"/>
      <c r="G1825" s="27"/>
      <c r="H1825" s="27"/>
      <c r="I1825" s="27"/>
      <c r="J1825" s="27"/>
      <c r="K1825" s="27"/>
      <c r="L1825" s="27"/>
      <c r="M1825" s="27"/>
      <c r="N1825" s="27"/>
      <c r="O1825" s="27"/>
      <c r="P1825" s="27"/>
      <c r="Q1825" s="27"/>
    </row>
    <row r="1826" spans="1:18" x14ac:dyDescent="0.25">
      <c r="A1826" s="24"/>
      <c r="B1826" s="42"/>
      <c r="C1826" s="7"/>
      <c r="D1826" s="7"/>
      <c r="E1826" s="7"/>
      <c r="F1826" s="27"/>
      <c r="G1826" s="27"/>
      <c r="H1826" s="27"/>
      <c r="I1826" s="27"/>
      <c r="J1826" s="27"/>
      <c r="K1826" s="27"/>
      <c r="L1826" s="27"/>
      <c r="M1826" s="27"/>
      <c r="N1826" s="27"/>
      <c r="O1826" s="27"/>
      <c r="P1826" s="27"/>
    </row>
    <row r="1827" spans="1:18" x14ac:dyDescent="0.25">
      <c r="A1827" s="24"/>
      <c r="B1827" s="42"/>
      <c r="C1827" s="7"/>
      <c r="D1827" s="7"/>
      <c r="E1827" s="7"/>
      <c r="F1827" s="27"/>
      <c r="G1827" s="27"/>
      <c r="H1827" s="27"/>
      <c r="I1827" s="27"/>
      <c r="J1827" s="27"/>
      <c r="K1827" s="27"/>
      <c r="L1827" s="27"/>
      <c r="M1827" s="27"/>
      <c r="N1827" s="27"/>
      <c r="O1827" s="27"/>
      <c r="P1827" s="27"/>
    </row>
    <row r="1828" spans="1:18" x14ac:dyDescent="0.25">
      <c r="A1828" s="41" t="s">
        <v>89</v>
      </c>
      <c r="B1828" s="42" t="s">
        <v>90</v>
      </c>
      <c r="C1828" s="7"/>
      <c r="D1828" s="7"/>
      <c r="E1828" s="7"/>
      <c r="F1828" s="27"/>
      <c r="G1828" s="27"/>
      <c r="H1828" s="27"/>
      <c r="I1828" s="27"/>
      <c r="J1828" s="27"/>
      <c r="K1828" s="27"/>
      <c r="L1828" s="27"/>
      <c r="M1828" s="27"/>
      <c r="N1828" s="27"/>
      <c r="O1828" s="27"/>
      <c r="P1828" s="27"/>
    </row>
    <row r="1829" spans="1:18" x14ac:dyDescent="0.25">
      <c r="A1829" s="41" t="s">
        <v>91</v>
      </c>
      <c r="B1829" s="42" t="s">
        <v>92</v>
      </c>
      <c r="C1829" s="7"/>
      <c r="D1829" s="7"/>
      <c r="E1829" s="7"/>
      <c r="F1829" s="23">
        <v>0</v>
      </c>
      <c r="G1829" s="23">
        <v>0</v>
      </c>
      <c r="H1829" s="23">
        <v>0</v>
      </c>
      <c r="I1829" s="23">
        <v>0</v>
      </c>
      <c r="J1829" s="23">
        <v>0</v>
      </c>
      <c r="K1829" s="23">
        <v>0</v>
      </c>
      <c r="L1829" s="23"/>
      <c r="M1829" s="23">
        <v>0</v>
      </c>
      <c r="N1829" s="23">
        <v>0</v>
      </c>
      <c r="O1829" s="23">
        <v>0</v>
      </c>
      <c r="P1829" s="23"/>
      <c r="Q1829" s="23">
        <v>0</v>
      </c>
    </row>
    <row r="1830" spans="1:18" x14ac:dyDescent="0.25">
      <c r="A1830" s="24"/>
      <c r="B1830" s="7" t="s">
        <v>93</v>
      </c>
      <c r="C1830" s="7"/>
      <c r="D1830" s="7" t="s">
        <v>94</v>
      </c>
      <c r="E1830" s="7"/>
      <c r="F1830" s="27">
        <v>0</v>
      </c>
      <c r="G1830" s="27">
        <v>0</v>
      </c>
      <c r="H1830" s="27">
        <v>0</v>
      </c>
      <c r="I1830" s="27">
        <v>0</v>
      </c>
      <c r="J1830" s="27">
        <v>0</v>
      </c>
      <c r="K1830" s="27">
        <v>0</v>
      </c>
      <c r="L1830" s="27"/>
      <c r="M1830" s="27">
        <v>0</v>
      </c>
      <c r="N1830" s="27">
        <v>0</v>
      </c>
      <c r="O1830" s="27">
        <v>0</v>
      </c>
      <c r="P1830" s="27"/>
      <c r="Q1830" s="27">
        <v>0</v>
      </c>
    </row>
    <row r="1831" spans="1:18" x14ac:dyDescent="0.25">
      <c r="A1831" s="24">
        <v>0</v>
      </c>
      <c r="B1831" s="7" t="s">
        <v>95</v>
      </c>
      <c r="C1831" s="7"/>
      <c r="D1831" s="7"/>
      <c r="E1831" s="7"/>
      <c r="F1831" s="27">
        <v>0</v>
      </c>
      <c r="G1831" s="27">
        <v>0</v>
      </c>
      <c r="H1831" s="27">
        <v>0</v>
      </c>
      <c r="I1831" s="27">
        <v>0</v>
      </c>
      <c r="J1831" s="27">
        <v>0</v>
      </c>
      <c r="K1831" s="27">
        <v>0</v>
      </c>
      <c r="L1831" s="27"/>
      <c r="M1831" s="27">
        <v>0</v>
      </c>
      <c r="N1831" s="27">
        <v>0</v>
      </c>
      <c r="O1831" s="27">
        <v>0</v>
      </c>
      <c r="P1831" s="27"/>
      <c r="Q1831" s="27">
        <v>0</v>
      </c>
    </row>
    <row r="1832" spans="1:18" x14ac:dyDescent="0.25">
      <c r="A1832" s="41" t="s">
        <v>96</v>
      </c>
      <c r="B1832" s="44" t="s">
        <v>97</v>
      </c>
      <c r="C1832" s="7"/>
      <c r="D1832" s="7"/>
      <c r="E1832" s="7"/>
      <c r="F1832" s="23">
        <v>0</v>
      </c>
      <c r="G1832" s="23">
        <v>0</v>
      </c>
      <c r="H1832" s="23">
        <v>0</v>
      </c>
      <c r="I1832" s="23">
        <v>0</v>
      </c>
      <c r="J1832" s="23">
        <v>0</v>
      </c>
      <c r="K1832" s="23">
        <v>0</v>
      </c>
      <c r="L1832" s="23"/>
      <c r="M1832" s="23">
        <v>0</v>
      </c>
      <c r="N1832" s="23">
        <v>0</v>
      </c>
      <c r="O1832" s="23">
        <v>0</v>
      </c>
      <c r="P1832" s="23"/>
      <c r="Q1832" s="23">
        <v>0</v>
      </c>
    </row>
    <row r="1833" spans="1:18" x14ac:dyDescent="0.25">
      <c r="A1833" s="24"/>
      <c r="B1833" s="7" t="s">
        <v>98</v>
      </c>
      <c r="C1833" s="7"/>
      <c r="D1833" s="7"/>
      <c r="E1833" s="7"/>
      <c r="F1833" s="27">
        <v>0</v>
      </c>
      <c r="G1833" s="27">
        <v>0</v>
      </c>
      <c r="H1833" s="27">
        <v>0</v>
      </c>
      <c r="I1833" s="27">
        <v>0</v>
      </c>
      <c r="J1833" s="27">
        <v>0</v>
      </c>
      <c r="K1833" s="27">
        <v>0</v>
      </c>
      <c r="L1833" s="27"/>
      <c r="M1833" s="27">
        <v>0</v>
      </c>
      <c r="N1833" s="27">
        <v>0</v>
      </c>
      <c r="O1833" s="27">
        <v>0</v>
      </c>
      <c r="P1833" s="27"/>
      <c r="Q1833" s="27">
        <v>0</v>
      </c>
    </row>
    <row r="1834" spans="1:18" x14ac:dyDescent="0.25">
      <c r="A1834" s="24"/>
      <c r="B1834" s="7" t="s">
        <v>99</v>
      </c>
      <c r="C1834" s="7"/>
      <c r="D1834" s="7"/>
      <c r="E1834" s="7"/>
      <c r="F1834" s="27">
        <v>0</v>
      </c>
      <c r="G1834" s="27">
        <v>0</v>
      </c>
      <c r="H1834" s="27">
        <v>0</v>
      </c>
      <c r="I1834" s="27">
        <v>0</v>
      </c>
      <c r="J1834" s="27">
        <v>0</v>
      </c>
      <c r="K1834" s="27">
        <v>0</v>
      </c>
      <c r="L1834" s="27"/>
      <c r="M1834" s="27">
        <v>0</v>
      </c>
      <c r="N1834" s="27">
        <v>0</v>
      </c>
      <c r="O1834" s="27">
        <v>0</v>
      </c>
      <c r="P1834" s="27"/>
      <c r="Q1834" s="27">
        <v>0</v>
      </c>
    </row>
    <row r="1835" spans="1:18" x14ac:dyDescent="0.25">
      <c r="A1835" s="41" t="s">
        <v>100</v>
      </c>
      <c r="B1835" s="42" t="s">
        <v>101</v>
      </c>
      <c r="C1835" s="7"/>
      <c r="D1835" s="7"/>
      <c r="E1835" s="7"/>
      <c r="F1835" s="23">
        <v>0</v>
      </c>
      <c r="G1835" s="23">
        <v>0</v>
      </c>
      <c r="H1835" s="23">
        <v>0</v>
      </c>
      <c r="I1835" s="23">
        <v>0</v>
      </c>
      <c r="J1835" s="23">
        <v>0</v>
      </c>
      <c r="K1835" s="23">
        <v>0</v>
      </c>
      <c r="L1835" s="23"/>
      <c r="M1835" s="23">
        <v>0</v>
      </c>
      <c r="N1835" s="23">
        <v>0</v>
      </c>
      <c r="O1835" s="23">
        <v>0</v>
      </c>
      <c r="P1835" s="23"/>
      <c r="Q1835" s="23">
        <v>0</v>
      </c>
    </row>
    <row r="1836" spans="1:18" x14ac:dyDescent="0.25">
      <c r="A1836" s="24"/>
      <c r="B1836" s="45" t="s">
        <v>102</v>
      </c>
      <c r="C1836" s="7"/>
      <c r="D1836" s="7"/>
      <c r="E1836" s="7"/>
      <c r="F1836" s="27">
        <v>0</v>
      </c>
      <c r="G1836" s="27">
        <v>0</v>
      </c>
      <c r="H1836" s="27">
        <v>0</v>
      </c>
      <c r="I1836" s="27">
        <v>0</v>
      </c>
      <c r="J1836" s="27">
        <v>0</v>
      </c>
      <c r="K1836" s="27">
        <v>0</v>
      </c>
      <c r="L1836" s="27"/>
      <c r="M1836" s="27">
        <v>0</v>
      </c>
      <c r="N1836" s="27">
        <v>0</v>
      </c>
      <c r="O1836" s="27">
        <v>0</v>
      </c>
      <c r="P1836" s="27"/>
      <c r="Q1836" s="27">
        <v>0</v>
      </c>
    </row>
    <row r="1837" spans="1:18" x14ac:dyDescent="0.25">
      <c r="A1837" s="24"/>
      <c r="B1837" s="45" t="s">
        <v>103</v>
      </c>
      <c r="C1837" s="7"/>
      <c r="D1837" s="7"/>
      <c r="E1837" s="7"/>
      <c r="F1837" s="46">
        <v>0</v>
      </c>
      <c r="G1837" s="46">
        <v>0</v>
      </c>
      <c r="H1837" s="46">
        <v>0</v>
      </c>
      <c r="I1837" s="46">
        <v>0</v>
      </c>
      <c r="J1837" s="46">
        <v>0</v>
      </c>
      <c r="K1837" s="46">
        <v>0</v>
      </c>
      <c r="L1837" s="46"/>
      <c r="M1837" s="46">
        <v>0</v>
      </c>
      <c r="N1837" s="46">
        <v>0</v>
      </c>
      <c r="O1837" s="46">
        <v>0</v>
      </c>
      <c r="P1837" s="46"/>
      <c r="Q1837" s="46">
        <v>0</v>
      </c>
    </row>
    <row r="1838" spans="1:18" x14ac:dyDescent="0.25">
      <c r="A1838" s="24"/>
      <c r="B1838" s="42" t="s">
        <v>104</v>
      </c>
      <c r="C1838" s="7"/>
      <c r="D1838" s="7"/>
      <c r="E1838" s="7"/>
      <c r="F1838" s="23">
        <f>+F1834+F1833+F1832+F1831+F1829+F1828</f>
        <v>0</v>
      </c>
      <c r="G1838" s="23">
        <f>+G1834+G1833+G1832+G1831+G1829+G1828</f>
        <v>0</v>
      </c>
      <c r="H1838" s="23">
        <f>+H1834+H1833+H1832+H1831+H1829+H1828</f>
        <v>0</v>
      </c>
      <c r="I1838" s="23">
        <f>+I1834+I1833+I1832+I1831+I1829+I1828</f>
        <v>0</v>
      </c>
      <c r="J1838" s="23">
        <f>+J1834+J1833+J1832+J1831+J1829+J1828</f>
        <v>0</v>
      </c>
      <c r="K1838" s="23">
        <v>0</v>
      </c>
      <c r="L1838" s="23"/>
      <c r="M1838" s="23">
        <v>0</v>
      </c>
      <c r="N1838" s="23">
        <v>0</v>
      </c>
      <c r="O1838" s="23">
        <v>0</v>
      </c>
      <c r="P1838" s="23"/>
      <c r="Q1838" s="23">
        <f>+Q1834+Q1833+Q1832+Q1831+Q1829+O1828</f>
        <v>0</v>
      </c>
    </row>
    <row r="1839" spans="1:18" x14ac:dyDescent="0.25">
      <c r="A1839" s="24"/>
      <c r="B1839" s="42"/>
      <c r="C1839" s="7"/>
      <c r="D1839" s="7"/>
      <c r="E1839" s="7"/>
      <c r="F1839" s="27"/>
      <c r="G1839" s="27"/>
      <c r="H1839" s="27"/>
      <c r="I1839" s="27"/>
      <c r="J1839" s="27"/>
      <c r="K1839" s="27">
        <v>0</v>
      </c>
      <c r="L1839" s="27"/>
      <c r="M1839" s="27">
        <v>0</v>
      </c>
      <c r="N1839" s="27">
        <v>0</v>
      </c>
      <c r="O1839" s="27">
        <v>0</v>
      </c>
      <c r="P1839" s="27"/>
      <c r="Q1839" s="27"/>
    </row>
    <row r="1840" spans="1:18" ht="15.75" thickBot="1" x14ac:dyDescent="0.3">
      <c r="A1840" s="7"/>
      <c r="B1840" s="42" t="s">
        <v>105</v>
      </c>
      <c r="C1840" s="7"/>
      <c r="D1840" s="7"/>
      <c r="E1840" s="7"/>
      <c r="F1840" s="47">
        <f t="shared" ref="F1840:J1840" si="63">+F1838+F1824</f>
        <v>18355772.060000002</v>
      </c>
      <c r="G1840" s="47">
        <f t="shared" si="63"/>
        <v>20834030.159999996</v>
      </c>
      <c r="H1840" s="47">
        <f t="shared" si="63"/>
        <v>24276190.309999999</v>
      </c>
      <c r="I1840" s="47">
        <f t="shared" si="63"/>
        <v>22743052.66</v>
      </c>
      <c r="J1840" s="47">
        <f t="shared" si="63"/>
        <v>21093146.039999999</v>
      </c>
      <c r="K1840" s="47">
        <f>+K1838+K1824</f>
        <v>33222119.820000004</v>
      </c>
      <c r="L1840" s="47"/>
      <c r="M1840" s="47">
        <f>+M1838+M1824</f>
        <v>23572294.610000003</v>
      </c>
      <c r="N1840" s="47">
        <f>+N1838+N1824</f>
        <v>20886024.309999999</v>
      </c>
      <c r="O1840" s="47">
        <f>+O1838+O1824</f>
        <v>33401324.980000004</v>
      </c>
      <c r="P1840" s="47"/>
      <c r="Q1840" s="47">
        <f>+Q1838+Q1824</f>
        <v>218383954.95000002</v>
      </c>
      <c r="R1840" s="10">
        <v>218441254.94</v>
      </c>
    </row>
    <row r="1841" spans="1:18" ht="15.75" thickTop="1" x14ac:dyDescent="0.25">
      <c r="A1841" s="7"/>
      <c r="B1841" s="42"/>
      <c r="C1841" s="7"/>
      <c r="D1841" s="7"/>
      <c r="E1841" s="7"/>
      <c r="F1841" s="23" t="s">
        <v>168</v>
      </c>
      <c r="G1841" s="23"/>
      <c r="H1841" s="23"/>
      <c r="I1841" s="23"/>
      <c r="J1841" s="23"/>
      <c r="K1841" s="23"/>
      <c r="L1841" s="23"/>
      <c r="M1841" s="23"/>
      <c r="N1841" s="23"/>
      <c r="O1841" s="23"/>
      <c r="P1841" s="23"/>
    </row>
    <row r="1842" spans="1:18" x14ac:dyDescent="0.25">
      <c r="A1842" s="7"/>
      <c r="B1842" s="42"/>
      <c r="C1842" s="7"/>
      <c r="D1842" s="7"/>
      <c r="E1842" s="7"/>
      <c r="F1842" s="23"/>
      <c r="G1842" s="23"/>
      <c r="H1842" s="23"/>
      <c r="I1842" s="23"/>
      <c r="J1842" s="23"/>
      <c r="K1842" s="23"/>
      <c r="L1842" s="23"/>
      <c r="M1842" s="23"/>
      <c r="N1842" s="23"/>
      <c r="O1842" s="23"/>
      <c r="P1842" s="23"/>
      <c r="Q1842" s="10"/>
    </row>
    <row r="1843" spans="1:18" x14ac:dyDescent="0.25">
      <c r="A1843" s="7"/>
      <c r="B1843" s="42"/>
      <c r="C1843" s="7"/>
      <c r="D1843" s="7"/>
      <c r="E1843" s="7"/>
      <c r="F1843" s="23"/>
      <c r="G1843" s="23"/>
      <c r="H1843" s="23"/>
      <c r="I1843" s="23"/>
      <c r="J1843" s="23"/>
      <c r="K1843" s="23"/>
      <c r="L1843" s="23"/>
      <c r="M1843" s="23"/>
      <c r="N1843" s="23"/>
      <c r="O1843" s="23"/>
      <c r="P1843" s="23"/>
    </row>
    <row r="1844" spans="1:18" x14ac:dyDescent="0.25">
      <c r="A1844" s="7"/>
      <c r="B1844" s="42"/>
      <c r="C1844" s="7"/>
      <c r="D1844" s="7"/>
      <c r="E1844" s="7"/>
      <c r="F1844" s="23"/>
      <c r="G1844" s="23"/>
      <c r="H1844" s="23"/>
      <c r="I1844" s="23"/>
      <c r="J1844" s="23"/>
      <c r="K1844" s="23"/>
      <c r="L1844" s="23"/>
      <c r="M1844" s="10"/>
      <c r="N1844" s="23"/>
      <c r="O1844" s="23"/>
      <c r="P1844" s="23"/>
      <c r="Q1844" s="10"/>
      <c r="R1844" s="10">
        <f>+Q1840-R1840</f>
        <v>-57299.989999979734</v>
      </c>
    </row>
    <row r="1845" spans="1:18" x14ac:dyDescent="0.25">
      <c r="A1845" s="277" t="s">
        <v>106</v>
      </c>
      <c r="B1845" s="277"/>
      <c r="C1845" s="277"/>
      <c r="D1845" s="277"/>
      <c r="E1845" s="277"/>
      <c r="F1845" s="283" t="s">
        <v>107</v>
      </c>
      <c r="G1845" s="283"/>
      <c r="H1845" s="283"/>
      <c r="I1845" s="283"/>
      <c r="J1845" s="283"/>
      <c r="K1845" s="283"/>
      <c r="L1845" s="283"/>
      <c r="M1845" s="283"/>
      <c r="N1845" s="283"/>
      <c r="O1845" s="283"/>
      <c r="P1845" s="255"/>
      <c r="Q1845" s="10"/>
    </row>
    <row r="1846" spans="1:18" x14ac:dyDescent="0.25">
      <c r="A1846" s="49"/>
      <c r="B1846" s="12"/>
      <c r="C1846" s="12"/>
      <c r="D1846" s="11"/>
      <c r="E1846" s="11"/>
      <c r="F1846" s="12"/>
      <c r="G1846" s="12"/>
      <c r="H1846" s="12"/>
      <c r="I1846" s="12"/>
      <c r="J1846" s="12"/>
      <c r="K1846" s="12"/>
      <c r="L1846" s="12"/>
      <c r="M1846" s="12"/>
      <c r="N1846" s="12"/>
      <c r="O1846" s="260"/>
      <c r="P1846" s="260"/>
      <c r="Q1846" s="10"/>
    </row>
    <row r="1847" spans="1:18" x14ac:dyDescent="0.25">
      <c r="A1847" s="12"/>
      <c r="B1847" s="12"/>
      <c r="C1847" s="12"/>
      <c r="D1847" s="11"/>
      <c r="E1847" s="11"/>
      <c r="F1847" s="12"/>
      <c r="G1847" s="12"/>
      <c r="H1847" s="12"/>
      <c r="I1847" s="12"/>
      <c r="J1847" s="12"/>
      <c r="K1847" s="12"/>
      <c r="L1847" s="12"/>
      <c r="M1847" s="12"/>
      <c r="N1847" s="12"/>
      <c r="O1847" s="12"/>
      <c r="P1847" s="12"/>
    </row>
    <row r="1848" spans="1:18" x14ac:dyDescent="0.25">
      <c r="A1848" s="280" t="s">
        <v>162</v>
      </c>
      <c r="B1848" s="280"/>
      <c r="C1848" s="280"/>
      <c r="D1848" s="280"/>
      <c r="E1848" s="280"/>
      <c r="F1848" s="278" t="s">
        <v>171</v>
      </c>
      <c r="G1848" s="278"/>
      <c r="H1848" s="278"/>
      <c r="I1848" s="278"/>
      <c r="J1848" s="278"/>
      <c r="K1848" s="278"/>
      <c r="L1848" s="278"/>
      <c r="M1848" s="278"/>
      <c r="N1848" s="278"/>
      <c r="O1848" s="278"/>
      <c r="P1848" s="253"/>
      <c r="Q1848" s="10"/>
    </row>
    <row r="1849" spans="1:18" x14ac:dyDescent="0.25">
      <c r="A1849" s="279" t="s">
        <v>108</v>
      </c>
      <c r="B1849" s="279"/>
      <c r="C1849" s="279"/>
      <c r="D1849" s="279"/>
      <c r="E1849" s="279"/>
      <c r="F1849" s="279" t="s">
        <v>164</v>
      </c>
      <c r="G1849" s="279"/>
      <c r="H1849" s="279"/>
      <c r="I1849" s="279"/>
      <c r="J1849" s="279"/>
      <c r="K1849" s="279"/>
      <c r="L1849" s="279"/>
      <c r="M1849" s="279"/>
      <c r="N1849" s="279"/>
      <c r="O1849" s="279"/>
      <c r="P1849" s="254"/>
    </row>
    <row r="1850" spans="1:18" x14ac:dyDescent="0.25">
      <c r="A1850" s="11"/>
      <c r="B1850" s="11"/>
      <c r="C1850" s="11"/>
      <c r="D1850" s="11"/>
      <c r="E1850" s="11"/>
      <c r="F1850" s="11"/>
      <c r="G1850" s="11"/>
      <c r="H1850" s="11"/>
      <c r="I1850" s="11"/>
      <c r="J1850" s="11"/>
      <c r="K1850" s="11"/>
      <c r="L1850" s="11"/>
      <c r="M1850" s="11"/>
      <c r="N1850" s="11"/>
      <c r="O1850" s="11"/>
      <c r="P1850" s="11"/>
    </row>
    <row r="1886" spans="1:8" x14ac:dyDescent="0.25">
      <c r="A1886" s="11"/>
      <c r="B1886" s="11"/>
      <c r="C1886" s="11"/>
      <c r="D1886" s="11"/>
      <c r="E1886" s="11"/>
      <c r="F1886" s="11"/>
      <c r="G1886" s="11"/>
    </row>
    <row r="1887" spans="1:8" x14ac:dyDescent="0.25">
      <c r="A1887" s="275" t="s">
        <v>0</v>
      </c>
      <c r="B1887" s="275"/>
      <c r="C1887" s="275"/>
      <c r="D1887" s="275"/>
      <c r="E1887" s="275"/>
      <c r="F1887" s="275"/>
      <c r="G1887" s="275"/>
      <c r="H1887" s="275"/>
    </row>
    <row r="1888" spans="1:8" x14ac:dyDescent="0.25">
      <c r="A1888" s="275" t="s">
        <v>172</v>
      </c>
      <c r="B1888" s="275"/>
      <c r="C1888" s="275"/>
      <c r="D1888" s="275"/>
      <c r="E1888" s="275"/>
      <c r="F1888" s="275"/>
      <c r="G1888" s="275"/>
      <c r="H1888" s="275"/>
    </row>
    <row r="1889" spans="1:8" x14ac:dyDescent="0.25">
      <c r="A1889" s="14" t="s">
        <v>3</v>
      </c>
      <c r="B1889" s="15" t="s">
        <v>4</v>
      </c>
      <c r="C1889" s="5"/>
      <c r="D1889" s="5"/>
      <c r="E1889" s="6"/>
      <c r="F1889" s="232" t="s">
        <v>5</v>
      </c>
      <c r="G1889" s="233"/>
      <c r="H1889" s="234" t="s">
        <v>7</v>
      </c>
    </row>
    <row r="1890" spans="1:8" x14ac:dyDescent="0.25">
      <c r="A1890" s="20" t="s">
        <v>8</v>
      </c>
      <c r="B1890" s="21" t="s">
        <v>9</v>
      </c>
      <c r="C1890" s="21"/>
      <c r="D1890" s="22"/>
      <c r="E1890" s="22"/>
      <c r="F1890" s="23">
        <f>SUM(F1891:F1895)</f>
        <v>17099460.490000002</v>
      </c>
      <c r="G1890" s="23"/>
      <c r="H1890" s="23">
        <f>+H1891+H1892+H1894+H1893+H1895</f>
        <v>17099460.490000002</v>
      </c>
    </row>
    <row r="1891" spans="1:8" x14ac:dyDescent="0.25">
      <c r="A1891" s="24"/>
      <c r="B1891" s="25" t="s">
        <v>10</v>
      </c>
      <c r="C1891" s="26"/>
      <c r="D1891" s="26"/>
      <c r="E1891" s="22"/>
      <c r="F1891" s="27">
        <v>14618544.49</v>
      </c>
      <c r="G1891" s="27"/>
      <c r="H1891" s="27">
        <f>SUM(F1891:F1891)</f>
        <v>14618544.49</v>
      </c>
    </row>
    <row r="1892" spans="1:8" x14ac:dyDescent="0.25">
      <c r="A1892" s="24"/>
      <c r="B1892" s="25" t="s">
        <v>11</v>
      </c>
      <c r="C1892" s="26"/>
      <c r="D1892" s="26"/>
      <c r="E1892" s="22"/>
      <c r="F1892" s="27">
        <v>241000</v>
      </c>
      <c r="G1892" s="27"/>
      <c r="H1892" s="27">
        <f>SUM(F1892:F1892)</f>
        <v>241000</v>
      </c>
    </row>
    <row r="1893" spans="1:8" x14ac:dyDescent="0.25">
      <c r="A1893" s="24"/>
      <c r="B1893" s="28" t="s">
        <v>114</v>
      </c>
      <c r="C1893" s="29"/>
      <c r="D1893" s="29"/>
      <c r="E1893" s="22"/>
      <c r="F1893" s="27">
        <v>0</v>
      </c>
      <c r="G1893" s="27"/>
      <c r="H1893" s="27">
        <f>SUM(F1893:F1893)</f>
        <v>0</v>
      </c>
    </row>
    <row r="1894" spans="1:8" x14ac:dyDescent="0.25">
      <c r="A1894" s="24"/>
      <c r="B1894" s="28" t="s">
        <v>115</v>
      </c>
      <c r="C1894" s="29"/>
      <c r="D1894" s="29"/>
      <c r="E1894" s="22"/>
      <c r="F1894" s="27">
        <v>0</v>
      </c>
      <c r="G1894" s="27"/>
      <c r="H1894" s="27">
        <f>SUM(F1894:F1894)</f>
        <v>0</v>
      </c>
    </row>
    <row r="1895" spans="1:8" x14ac:dyDescent="0.25">
      <c r="A1895" s="24"/>
      <c r="B1895" s="261" t="s">
        <v>116</v>
      </c>
      <c r="C1895" s="261"/>
      <c r="D1895" s="261"/>
      <c r="E1895" s="22"/>
      <c r="F1895" s="27">
        <f>1028522.88+1037916.66+173476.46</f>
        <v>2239916</v>
      </c>
      <c r="G1895" s="27"/>
      <c r="H1895" s="27">
        <f>SUM(F1895:F1895)</f>
        <v>2239916</v>
      </c>
    </row>
    <row r="1896" spans="1:8" x14ac:dyDescent="0.25">
      <c r="A1896" s="20" t="s">
        <v>12</v>
      </c>
      <c r="B1896" s="31" t="s">
        <v>13</v>
      </c>
      <c r="C1896" s="26"/>
      <c r="D1896" s="22"/>
      <c r="E1896" s="22"/>
      <c r="F1896" s="23">
        <f>+F1898+F1900+F1901+F1902+F1897</f>
        <v>120540</v>
      </c>
      <c r="G1896" s="23"/>
      <c r="H1896" s="23">
        <f>SUM(H1897:H1908)</f>
        <v>120540</v>
      </c>
    </row>
    <row r="1897" spans="1:8" x14ac:dyDescent="0.25">
      <c r="A1897" s="24"/>
      <c r="B1897" s="25" t="s">
        <v>14</v>
      </c>
      <c r="C1897" s="26"/>
      <c r="D1897" s="26"/>
      <c r="E1897" s="22"/>
      <c r="F1897" s="27">
        <v>14170</v>
      </c>
      <c r="G1897" s="27"/>
      <c r="H1897" s="27">
        <f t="shared" ref="H1897:H1908" si="64">SUM(F1897:F1897)</f>
        <v>14170</v>
      </c>
    </row>
    <row r="1898" spans="1:8" x14ac:dyDescent="0.25">
      <c r="A1898" s="32"/>
      <c r="B1898" s="7" t="s">
        <v>15</v>
      </c>
      <c r="C1898" s="261"/>
      <c r="D1898" s="261"/>
      <c r="E1898" s="22"/>
      <c r="F1898" s="27">
        <v>12500</v>
      </c>
      <c r="G1898" s="27"/>
      <c r="H1898" s="27">
        <f t="shared" si="64"/>
        <v>12500</v>
      </c>
    </row>
    <row r="1899" spans="1:8" x14ac:dyDescent="0.25">
      <c r="A1899" s="24"/>
      <c r="B1899" s="25" t="s">
        <v>16</v>
      </c>
      <c r="C1899" s="26"/>
      <c r="D1899" s="26"/>
      <c r="E1899" s="22"/>
      <c r="F1899" s="27">
        <f t="shared" ref="F1899" si="65">SUM(E1899:E1899)</f>
        <v>0</v>
      </c>
      <c r="G1899" s="27"/>
      <c r="H1899" s="27">
        <f t="shared" si="64"/>
        <v>0</v>
      </c>
    </row>
    <row r="1900" spans="1:8" x14ac:dyDescent="0.25">
      <c r="A1900" s="24"/>
      <c r="B1900" s="33" t="s">
        <v>17</v>
      </c>
      <c r="C1900" s="33"/>
      <c r="D1900" s="33"/>
      <c r="E1900" s="22"/>
      <c r="F1900" s="27">
        <v>0</v>
      </c>
      <c r="G1900" s="27"/>
      <c r="H1900" s="27">
        <f t="shared" si="64"/>
        <v>0</v>
      </c>
    </row>
    <row r="1901" spans="1:8" x14ac:dyDescent="0.25">
      <c r="A1901" s="24"/>
      <c r="B1901" s="25" t="s">
        <v>18</v>
      </c>
      <c r="C1901" s="26"/>
      <c r="D1901" s="26"/>
      <c r="E1901" s="34"/>
      <c r="F1901" s="27">
        <v>0</v>
      </c>
      <c r="G1901" s="27"/>
      <c r="H1901" s="27">
        <f t="shared" si="64"/>
        <v>0</v>
      </c>
    </row>
    <row r="1902" spans="1:8" x14ac:dyDescent="0.25">
      <c r="A1902" s="24"/>
      <c r="B1902" s="25" t="s">
        <v>19</v>
      </c>
      <c r="C1902" s="26"/>
      <c r="D1902" s="26"/>
      <c r="E1902" s="22"/>
      <c r="F1902" s="27">
        <v>93870</v>
      </c>
      <c r="G1902" s="27"/>
      <c r="H1902" s="27">
        <f t="shared" si="64"/>
        <v>93870</v>
      </c>
    </row>
    <row r="1903" spans="1:8" x14ac:dyDescent="0.25">
      <c r="A1903" s="24"/>
      <c r="B1903" s="25" t="s">
        <v>166</v>
      </c>
      <c r="C1903" s="26"/>
      <c r="D1903" s="26"/>
      <c r="E1903" s="22"/>
      <c r="F1903" s="27">
        <v>0</v>
      </c>
      <c r="G1903" s="27"/>
      <c r="H1903" s="27">
        <f t="shared" si="64"/>
        <v>0</v>
      </c>
    </row>
    <row r="1904" spans="1:8" x14ac:dyDescent="0.25">
      <c r="A1904" s="24"/>
      <c r="B1904" s="7" t="s">
        <v>20</v>
      </c>
      <c r="C1904" s="26"/>
      <c r="D1904" s="26"/>
      <c r="E1904" s="22"/>
      <c r="F1904" s="27">
        <v>0</v>
      </c>
      <c r="G1904" s="27"/>
      <c r="H1904" s="27">
        <f t="shared" si="64"/>
        <v>0</v>
      </c>
    </row>
    <row r="1905" spans="1:8" x14ac:dyDescent="0.25">
      <c r="A1905" s="24"/>
      <c r="B1905" s="261" t="s">
        <v>21</v>
      </c>
      <c r="C1905" s="261"/>
      <c r="D1905" s="261"/>
      <c r="E1905" s="261"/>
      <c r="F1905" s="27">
        <v>0</v>
      </c>
      <c r="G1905" s="27"/>
      <c r="H1905" s="27">
        <f t="shared" si="64"/>
        <v>0</v>
      </c>
    </row>
    <row r="1906" spans="1:8" x14ac:dyDescent="0.25">
      <c r="A1906" s="24"/>
      <c r="B1906" s="7" t="s">
        <v>22</v>
      </c>
      <c r="C1906" s="261"/>
      <c r="D1906" s="261"/>
      <c r="E1906" s="261"/>
      <c r="F1906" s="27"/>
      <c r="G1906" s="27"/>
      <c r="H1906" s="27">
        <f t="shared" si="64"/>
        <v>0</v>
      </c>
    </row>
    <row r="1907" spans="1:8" x14ac:dyDescent="0.25">
      <c r="A1907" s="24"/>
      <c r="B1907" s="7" t="s">
        <v>23</v>
      </c>
      <c r="C1907" s="261"/>
      <c r="D1907" s="261"/>
      <c r="E1907" s="22"/>
      <c r="F1907" s="27">
        <v>0</v>
      </c>
      <c r="G1907" s="27"/>
      <c r="H1907" s="27">
        <f t="shared" si="64"/>
        <v>0</v>
      </c>
    </row>
    <row r="1908" spans="1:8" x14ac:dyDescent="0.25">
      <c r="A1908" s="24"/>
      <c r="B1908" s="261" t="s">
        <v>117</v>
      </c>
      <c r="C1908" s="261"/>
      <c r="D1908" s="261"/>
      <c r="E1908" s="22"/>
      <c r="F1908" s="27">
        <v>0</v>
      </c>
      <c r="G1908" s="27"/>
      <c r="H1908" s="27">
        <f t="shared" si="64"/>
        <v>0</v>
      </c>
    </row>
    <row r="1909" spans="1:8" x14ac:dyDescent="0.25">
      <c r="A1909" s="20" t="s">
        <v>24</v>
      </c>
      <c r="B1909" s="31" t="s">
        <v>25</v>
      </c>
      <c r="C1909" s="26"/>
      <c r="D1909" s="22"/>
      <c r="E1909" s="22"/>
      <c r="F1909" s="23">
        <f>+F1912+F1910+F1911+F1913+F1914+F1915+F1916</f>
        <v>560000</v>
      </c>
      <c r="G1909" s="23"/>
      <c r="H1909" s="23">
        <f>SUM(H1910:H1919)</f>
        <v>560000</v>
      </c>
    </row>
    <row r="1910" spans="1:8" x14ac:dyDescent="0.25">
      <c r="A1910" s="24"/>
      <c r="B1910" s="261" t="s">
        <v>118</v>
      </c>
      <c r="C1910" s="261"/>
      <c r="D1910" s="261"/>
      <c r="E1910" s="22"/>
      <c r="F1910" s="27">
        <v>0</v>
      </c>
      <c r="G1910" s="27"/>
      <c r="H1910" s="27">
        <f t="shared" ref="H1910:H1945" si="66">SUM(F1910:F1910)</f>
        <v>0</v>
      </c>
    </row>
    <row r="1911" spans="1:8" x14ac:dyDescent="0.25">
      <c r="A1911" s="24"/>
      <c r="B1911" s="25" t="s">
        <v>26</v>
      </c>
      <c r="C1911" s="26"/>
      <c r="D1911" s="26"/>
      <c r="E1911" s="22"/>
      <c r="F1911" s="27">
        <v>0</v>
      </c>
      <c r="G1911" s="27"/>
      <c r="H1911" s="27">
        <f t="shared" si="66"/>
        <v>0</v>
      </c>
    </row>
    <row r="1912" spans="1:8" x14ac:dyDescent="0.25">
      <c r="A1912" s="24"/>
      <c r="B1912" s="261" t="s">
        <v>119</v>
      </c>
      <c r="C1912" s="261"/>
      <c r="D1912" s="261"/>
      <c r="E1912" s="22"/>
      <c r="F1912" s="27">
        <v>0</v>
      </c>
      <c r="G1912" s="27"/>
      <c r="H1912" s="27">
        <f t="shared" si="66"/>
        <v>0</v>
      </c>
    </row>
    <row r="1913" spans="1:8" x14ac:dyDescent="0.25">
      <c r="A1913" s="24"/>
      <c r="B1913" s="33" t="s">
        <v>27</v>
      </c>
      <c r="C1913" s="33"/>
      <c r="D1913" s="33"/>
      <c r="E1913" s="22"/>
      <c r="F1913" s="27">
        <v>0</v>
      </c>
      <c r="G1913" s="27"/>
      <c r="H1913" s="27">
        <f t="shared" si="66"/>
        <v>0</v>
      </c>
    </row>
    <row r="1914" spans="1:8" x14ac:dyDescent="0.25">
      <c r="A1914" s="24"/>
      <c r="B1914" s="261" t="s">
        <v>120</v>
      </c>
      <c r="C1914" s="261"/>
      <c r="D1914" s="261"/>
      <c r="E1914" s="22"/>
      <c r="F1914" s="27">
        <v>0</v>
      </c>
      <c r="G1914" s="27"/>
      <c r="H1914" s="27">
        <f t="shared" si="66"/>
        <v>0</v>
      </c>
    </row>
    <row r="1915" spans="1:8" x14ac:dyDescent="0.25">
      <c r="A1915" s="24"/>
      <c r="B1915" s="261" t="s">
        <v>121</v>
      </c>
      <c r="C1915" s="261"/>
      <c r="D1915" s="261"/>
      <c r="E1915" s="22"/>
      <c r="F1915" s="27">
        <v>0</v>
      </c>
      <c r="G1915" s="27"/>
      <c r="H1915" s="27">
        <f t="shared" si="66"/>
        <v>0</v>
      </c>
    </row>
    <row r="1916" spans="1:8" x14ac:dyDescent="0.25">
      <c r="A1916" s="24"/>
      <c r="B1916" s="7" t="s">
        <v>169</v>
      </c>
      <c r="C1916" s="261"/>
      <c r="D1916" s="261"/>
      <c r="E1916" s="22"/>
      <c r="F1916" s="27">
        <v>560000</v>
      </c>
      <c r="G1916" s="27"/>
      <c r="H1916" s="27">
        <f t="shared" si="66"/>
        <v>560000</v>
      </c>
    </row>
    <row r="1917" spans="1:8" x14ac:dyDescent="0.25">
      <c r="A1917" s="24"/>
      <c r="B1917" s="35" t="s">
        <v>30</v>
      </c>
      <c r="C1917" s="261"/>
      <c r="D1917" s="261"/>
      <c r="E1917" s="36"/>
      <c r="F1917" s="27">
        <v>0</v>
      </c>
      <c r="G1917" s="27"/>
      <c r="H1917" s="27">
        <f t="shared" si="66"/>
        <v>0</v>
      </c>
    </row>
    <row r="1918" spans="1:8" x14ac:dyDescent="0.25">
      <c r="A1918" s="24"/>
      <c r="B1918" s="35" t="s">
        <v>31</v>
      </c>
      <c r="C1918" s="261"/>
      <c r="D1918" s="261"/>
      <c r="E1918" s="36"/>
      <c r="F1918" s="27">
        <v>0</v>
      </c>
      <c r="G1918" s="27"/>
      <c r="H1918" s="27">
        <f t="shared" si="66"/>
        <v>0</v>
      </c>
    </row>
    <row r="1919" spans="1:8" x14ac:dyDescent="0.25">
      <c r="A1919" s="24"/>
      <c r="B1919" s="33" t="s">
        <v>32</v>
      </c>
      <c r="C1919" s="33"/>
      <c r="D1919" s="33"/>
      <c r="E1919" s="22"/>
      <c r="F1919" s="27">
        <v>0</v>
      </c>
      <c r="G1919" s="27"/>
      <c r="H1919" s="27">
        <f t="shared" si="66"/>
        <v>0</v>
      </c>
    </row>
    <row r="1920" spans="1:8" x14ac:dyDescent="0.25">
      <c r="A1920" s="20" t="s">
        <v>33</v>
      </c>
      <c r="B1920" s="31" t="s">
        <v>34</v>
      </c>
      <c r="C1920" s="26"/>
      <c r="D1920" s="22"/>
      <c r="E1920" s="22"/>
      <c r="F1920" s="23">
        <v>0</v>
      </c>
      <c r="G1920" s="23"/>
      <c r="H1920" s="23">
        <f t="shared" si="66"/>
        <v>0</v>
      </c>
    </row>
    <row r="1921" spans="1:8" x14ac:dyDescent="0.25">
      <c r="A1921" s="24"/>
      <c r="B1921" s="274" t="s">
        <v>35</v>
      </c>
      <c r="C1921" s="274"/>
      <c r="D1921" s="274"/>
      <c r="E1921" s="274"/>
      <c r="F1921" s="27">
        <v>0</v>
      </c>
      <c r="G1921" s="27"/>
      <c r="H1921" s="27">
        <f t="shared" si="66"/>
        <v>0</v>
      </c>
    </row>
    <row r="1922" spans="1:8" x14ac:dyDescent="0.25">
      <c r="A1922" s="24"/>
      <c r="B1922" s="7" t="s">
        <v>36</v>
      </c>
      <c r="C1922" s="261"/>
      <c r="D1922" s="261"/>
      <c r="E1922" s="261"/>
      <c r="F1922" s="27">
        <v>0</v>
      </c>
      <c r="G1922" s="27"/>
      <c r="H1922" s="27">
        <f t="shared" si="66"/>
        <v>0</v>
      </c>
    </row>
    <row r="1923" spans="1:8" x14ac:dyDescent="0.25">
      <c r="A1923" s="24"/>
      <c r="B1923" s="7" t="s">
        <v>37</v>
      </c>
      <c r="C1923" s="261"/>
      <c r="D1923" s="261"/>
      <c r="E1923" s="22"/>
      <c r="F1923" s="27">
        <v>0</v>
      </c>
      <c r="G1923" s="27"/>
      <c r="H1923" s="27">
        <f t="shared" si="66"/>
        <v>0</v>
      </c>
    </row>
    <row r="1924" spans="1:8" x14ac:dyDescent="0.25">
      <c r="A1924" s="24"/>
      <c r="B1924" s="7" t="s">
        <v>38</v>
      </c>
      <c r="C1924" s="261"/>
      <c r="D1924" s="261"/>
      <c r="E1924" s="22"/>
      <c r="F1924" s="27">
        <v>0</v>
      </c>
      <c r="G1924" s="27"/>
      <c r="H1924" s="27">
        <f t="shared" si="66"/>
        <v>0</v>
      </c>
    </row>
    <row r="1925" spans="1:8" x14ac:dyDescent="0.25">
      <c r="A1925" s="24"/>
      <c r="B1925" s="7" t="s">
        <v>39</v>
      </c>
      <c r="C1925" s="261"/>
      <c r="D1925" s="261"/>
      <c r="E1925" s="22"/>
      <c r="F1925" s="27">
        <v>0</v>
      </c>
      <c r="G1925" s="27"/>
      <c r="H1925" s="27">
        <f t="shared" si="66"/>
        <v>0</v>
      </c>
    </row>
    <row r="1926" spans="1:8" x14ac:dyDescent="0.25">
      <c r="A1926" s="24"/>
      <c r="B1926" s="7" t="s">
        <v>40</v>
      </c>
      <c r="C1926" s="261"/>
      <c r="D1926" s="261"/>
      <c r="E1926" s="22"/>
      <c r="F1926" s="27">
        <v>0</v>
      </c>
      <c r="G1926" s="27"/>
      <c r="H1926" s="27">
        <f t="shared" si="66"/>
        <v>0</v>
      </c>
    </row>
    <row r="1927" spans="1:8" x14ac:dyDescent="0.25">
      <c r="A1927" s="24"/>
      <c r="B1927" s="7" t="s">
        <v>41</v>
      </c>
      <c r="C1927" s="261"/>
      <c r="D1927" s="261"/>
      <c r="E1927" s="22"/>
      <c r="F1927" s="27">
        <v>0</v>
      </c>
      <c r="G1927" s="27"/>
      <c r="H1927" s="27">
        <f t="shared" si="66"/>
        <v>0</v>
      </c>
    </row>
    <row r="1928" spans="1:8" x14ac:dyDescent="0.25">
      <c r="A1928" s="24"/>
      <c r="B1928" s="7" t="s">
        <v>42</v>
      </c>
      <c r="C1928" s="261"/>
      <c r="D1928" s="261"/>
      <c r="E1928" s="22"/>
      <c r="F1928" s="27">
        <v>0</v>
      </c>
      <c r="G1928" s="27"/>
      <c r="H1928" s="27">
        <f t="shared" si="66"/>
        <v>0</v>
      </c>
    </row>
    <row r="1929" spans="1:8" x14ac:dyDescent="0.25">
      <c r="A1929" s="24"/>
      <c r="B1929" s="7" t="s">
        <v>41</v>
      </c>
      <c r="C1929" s="261"/>
      <c r="D1929" s="261"/>
      <c r="E1929" s="22"/>
      <c r="F1929" s="27">
        <v>0</v>
      </c>
      <c r="G1929" s="27"/>
      <c r="H1929" s="27">
        <f t="shared" si="66"/>
        <v>0</v>
      </c>
    </row>
    <row r="1930" spans="1:8" x14ac:dyDescent="0.25">
      <c r="A1930" s="37"/>
      <c r="B1930" s="38" t="s">
        <v>43</v>
      </c>
      <c r="C1930" s="22"/>
      <c r="D1930" s="22"/>
      <c r="E1930" s="22"/>
      <c r="F1930" s="27">
        <v>0</v>
      </c>
      <c r="G1930" s="27"/>
      <c r="H1930" s="27">
        <f t="shared" si="66"/>
        <v>0</v>
      </c>
    </row>
    <row r="1931" spans="1:8" x14ac:dyDescent="0.25">
      <c r="A1931" s="37"/>
      <c r="B1931" s="38" t="s">
        <v>44</v>
      </c>
      <c r="C1931" s="22"/>
      <c r="D1931" s="22"/>
      <c r="E1931" s="22"/>
      <c r="F1931" s="27">
        <v>0</v>
      </c>
      <c r="G1931" s="27"/>
      <c r="H1931" s="27">
        <f t="shared" si="66"/>
        <v>0</v>
      </c>
    </row>
    <row r="1932" spans="1:8" x14ac:dyDescent="0.25">
      <c r="A1932" s="37"/>
      <c r="B1932" s="38" t="s">
        <v>45</v>
      </c>
      <c r="C1932" s="22"/>
      <c r="D1932" s="22"/>
      <c r="E1932" s="22"/>
      <c r="F1932" s="27">
        <v>0</v>
      </c>
      <c r="G1932" s="27"/>
      <c r="H1932" s="27">
        <f t="shared" si="66"/>
        <v>0</v>
      </c>
    </row>
    <row r="1933" spans="1:8" x14ac:dyDescent="0.25">
      <c r="A1933" s="39" t="s">
        <v>46</v>
      </c>
      <c r="B1933" s="40" t="s">
        <v>47</v>
      </c>
      <c r="C1933" s="38"/>
      <c r="D1933" s="38"/>
      <c r="E1933" s="38"/>
      <c r="F1933" s="23">
        <v>0</v>
      </c>
      <c r="G1933" s="23"/>
      <c r="H1933" s="27">
        <f t="shared" si="66"/>
        <v>0</v>
      </c>
    </row>
    <row r="1934" spans="1:8" x14ac:dyDescent="0.25">
      <c r="A1934" s="8"/>
      <c r="B1934" s="38" t="s">
        <v>48</v>
      </c>
      <c r="C1934" s="38"/>
      <c r="D1934" s="38"/>
      <c r="E1934" s="38"/>
      <c r="F1934" s="27">
        <v>0</v>
      </c>
      <c r="G1934" s="27"/>
      <c r="H1934" s="27">
        <f t="shared" si="66"/>
        <v>0</v>
      </c>
    </row>
    <row r="1935" spans="1:8" x14ac:dyDescent="0.25">
      <c r="A1935" s="8"/>
      <c r="B1935" s="38" t="s">
        <v>49</v>
      </c>
      <c r="C1935" s="38"/>
      <c r="D1935" s="38"/>
      <c r="E1935" s="38"/>
      <c r="F1935" s="27">
        <v>0</v>
      </c>
      <c r="G1935" s="27"/>
      <c r="H1935" s="27">
        <f t="shared" si="66"/>
        <v>0</v>
      </c>
    </row>
    <row r="1936" spans="1:8" x14ac:dyDescent="0.25">
      <c r="A1936" s="8"/>
      <c r="B1936" s="38" t="s">
        <v>37</v>
      </c>
      <c r="C1936" s="38"/>
      <c r="D1936" s="38"/>
      <c r="E1936" s="38"/>
      <c r="F1936" s="27">
        <v>0</v>
      </c>
      <c r="G1936" s="27"/>
      <c r="H1936" s="27">
        <f t="shared" si="66"/>
        <v>0</v>
      </c>
    </row>
    <row r="1937" spans="1:8" x14ac:dyDescent="0.25">
      <c r="A1937" s="8"/>
      <c r="B1937" s="38" t="s">
        <v>50</v>
      </c>
      <c r="C1937" s="38"/>
      <c r="D1937" s="38"/>
      <c r="E1937" s="38"/>
      <c r="F1937" s="27">
        <v>0</v>
      </c>
      <c r="G1937" s="27"/>
      <c r="H1937" s="27">
        <f t="shared" si="66"/>
        <v>0</v>
      </c>
    </row>
    <row r="1938" spans="1:8" x14ac:dyDescent="0.25">
      <c r="A1938" s="8"/>
      <c r="B1938" s="38" t="s">
        <v>39</v>
      </c>
      <c r="C1938" s="38"/>
      <c r="D1938" s="38"/>
      <c r="E1938" s="38"/>
      <c r="F1938" s="27">
        <v>0</v>
      </c>
      <c r="G1938" s="27"/>
      <c r="H1938" s="27">
        <f t="shared" si="66"/>
        <v>0</v>
      </c>
    </row>
    <row r="1939" spans="1:8" x14ac:dyDescent="0.25">
      <c r="A1939" s="39"/>
      <c r="B1939" s="38" t="s">
        <v>51</v>
      </c>
      <c r="C1939" s="38"/>
      <c r="D1939" s="38"/>
      <c r="E1939" s="38"/>
      <c r="F1939" s="27">
        <v>0</v>
      </c>
      <c r="G1939" s="27"/>
      <c r="H1939" s="27">
        <f t="shared" si="66"/>
        <v>0</v>
      </c>
    </row>
    <row r="1940" spans="1:8" x14ac:dyDescent="0.25">
      <c r="A1940" s="8"/>
      <c r="B1940" s="7" t="s">
        <v>41</v>
      </c>
      <c r="C1940" s="7"/>
      <c r="D1940" s="7"/>
      <c r="E1940" s="7"/>
      <c r="F1940" s="27">
        <v>0</v>
      </c>
      <c r="G1940" s="27"/>
      <c r="H1940" s="27">
        <f t="shared" si="66"/>
        <v>0</v>
      </c>
    </row>
    <row r="1941" spans="1:8" x14ac:dyDescent="0.25">
      <c r="A1941" s="24"/>
      <c r="B1941" s="7" t="s">
        <v>52</v>
      </c>
      <c r="C1941" s="7"/>
      <c r="D1941" s="7"/>
      <c r="E1941" s="7"/>
      <c r="F1941" s="27">
        <v>0</v>
      </c>
      <c r="G1941" s="27"/>
      <c r="H1941" s="27">
        <f t="shared" si="66"/>
        <v>0</v>
      </c>
    </row>
    <row r="1942" spans="1:8" x14ac:dyDescent="0.25">
      <c r="A1942" s="24"/>
      <c r="B1942" s="7" t="s">
        <v>41</v>
      </c>
      <c r="C1942" s="7"/>
      <c r="D1942" s="7"/>
      <c r="E1942" s="7"/>
      <c r="F1942" s="27">
        <v>0</v>
      </c>
      <c r="G1942" s="27"/>
      <c r="H1942" s="27">
        <f t="shared" si="66"/>
        <v>0</v>
      </c>
    </row>
    <row r="1943" spans="1:8" x14ac:dyDescent="0.25">
      <c r="A1943" s="24"/>
      <c r="B1943" s="7" t="s">
        <v>53</v>
      </c>
      <c r="C1943" s="7"/>
      <c r="D1943" s="7"/>
      <c r="E1943" s="7"/>
      <c r="F1943" s="27">
        <v>0</v>
      </c>
      <c r="G1943" s="27"/>
      <c r="H1943" s="27">
        <f t="shared" si="66"/>
        <v>0</v>
      </c>
    </row>
    <row r="1944" spans="1:8" x14ac:dyDescent="0.25">
      <c r="A1944" s="24"/>
      <c r="B1944" s="7" t="s">
        <v>54</v>
      </c>
      <c r="C1944" s="7"/>
      <c r="D1944" s="7"/>
      <c r="E1944" s="7"/>
      <c r="F1944" s="27">
        <v>0</v>
      </c>
      <c r="G1944" s="27"/>
      <c r="H1944" s="27">
        <f t="shared" si="66"/>
        <v>0</v>
      </c>
    </row>
    <row r="1945" spans="1:8" x14ac:dyDescent="0.25">
      <c r="A1945" s="24"/>
      <c r="B1945" s="7" t="s">
        <v>45</v>
      </c>
      <c r="C1945" s="7"/>
      <c r="D1945" s="7"/>
      <c r="E1945" s="7"/>
      <c r="F1945" s="27">
        <v>0</v>
      </c>
      <c r="G1945" s="27"/>
      <c r="H1945" s="27">
        <f t="shared" si="66"/>
        <v>0</v>
      </c>
    </row>
    <row r="1946" spans="1:8" x14ac:dyDescent="0.25">
      <c r="A1946" s="41" t="s">
        <v>55</v>
      </c>
      <c r="B1946" s="42" t="s">
        <v>56</v>
      </c>
      <c r="C1946" s="7"/>
      <c r="D1946" s="7"/>
      <c r="E1946" s="7"/>
      <c r="F1946" s="23">
        <v>0</v>
      </c>
      <c r="G1946" s="23"/>
      <c r="H1946" s="23">
        <f>SUM(H1947:H1956)</f>
        <v>0</v>
      </c>
    </row>
    <row r="1947" spans="1:8" x14ac:dyDescent="0.25">
      <c r="A1947" s="24"/>
      <c r="B1947" s="7" t="s">
        <v>57</v>
      </c>
      <c r="C1947" s="7"/>
      <c r="D1947" s="7"/>
      <c r="E1947" s="7"/>
      <c r="F1947" s="27">
        <v>0</v>
      </c>
      <c r="G1947" s="27"/>
      <c r="H1947" s="27">
        <f t="shared" ref="H1947:H1957" si="67">SUM(F1947:F1947)</f>
        <v>0</v>
      </c>
    </row>
    <row r="1948" spans="1:8" x14ac:dyDescent="0.25">
      <c r="A1948" s="24"/>
      <c r="B1948" s="7" t="s">
        <v>58</v>
      </c>
      <c r="C1948" s="7"/>
      <c r="D1948" s="7"/>
      <c r="E1948" s="7"/>
      <c r="F1948" s="27">
        <v>0</v>
      </c>
      <c r="G1948" s="27"/>
      <c r="H1948" s="27">
        <f t="shared" si="67"/>
        <v>0</v>
      </c>
    </row>
    <row r="1949" spans="1:8" x14ac:dyDescent="0.25">
      <c r="A1949" s="24"/>
      <c r="B1949" s="7" t="s">
        <v>59</v>
      </c>
      <c r="C1949" s="7"/>
      <c r="D1949" s="7"/>
      <c r="E1949" s="7"/>
      <c r="F1949" s="27">
        <v>0</v>
      </c>
      <c r="G1949" s="27"/>
      <c r="H1949" s="27">
        <f t="shared" si="67"/>
        <v>0</v>
      </c>
    </row>
    <row r="1950" spans="1:8" x14ac:dyDescent="0.25">
      <c r="A1950" s="24"/>
      <c r="B1950" s="7" t="s">
        <v>60</v>
      </c>
      <c r="C1950" s="7"/>
      <c r="D1950" s="7"/>
      <c r="E1950" s="7"/>
      <c r="F1950" s="27">
        <v>0</v>
      </c>
      <c r="G1950" s="27"/>
      <c r="H1950" s="27">
        <f t="shared" si="67"/>
        <v>0</v>
      </c>
    </row>
    <row r="1951" spans="1:8" x14ac:dyDescent="0.25">
      <c r="A1951" s="24"/>
      <c r="B1951" s="7" t="s">
        <v>61</v>
      </c>
      <c r="C1951" s="7"/>
      <c r="D1951" s="7"/>
      <c r="E1951" s="7"/>
      <c r="F1951" s="27">
        <v>0</v>
      </c>
      <c r="G1951" s="27"/>
      <c r="H1951" s="27">
        <f t="shared" si="67"/>
        <v>0</v>
      </c>
    </row>
    <row r="1952" spans="1:8" x14ac:dyDescent="0.25">
      <c r="A1952" s="24"/>
      <c r="B1952" s="7" t="s">
        <v>62</v>
      </c>
      <c r="C1952" s="7"/>
      <c r="D1952" s="7"/>
      <c r="E1952" s="7"/>
      <c r="F1952" s="27">
        <v>0</v>
      </c>
      <c r="G1952" s="27"/>
      <c r="H1952" s="27">
        <f t="shared" si="67"/>
        <v>0</v>
      </c>
    </row>
    <row r="1953" spans="1:8" x14ac:dyDescent="0.25">
      <c r="A1953" s="24"/>
      <c r="B1953" s="7" t="s">
        <v>63</v>
      </c>
      <c r="C1953" s="7"/>
      <c r="D1953" s="7"/>
      <c r="E1953" s="7"/>
      <c r="F1953" s="27">
        <v>0</v>
      </c>
      <c r="G1953" s="27"/>
      <c r="H1953" s="27">
        <f t="shared" si="67"/>
        <v>0</v>
      </c>
    </row>
    <row r="1954" spans="1:8" x14ac:dyDescent="0.25">
      <c r="A1954" s="24"/>
      <c r="B1954" s="7" t="s">
        <v>64</v>
      </c>
      <c r="C1954" s="7"/>
      <c r="D1954" s="7"/>
      <c r="E1954" s="7"/>
      <c r="F1954" s="27">
        <v>0</v>
      </c>
      <c r="G1954" s="27"/>
      <c r="H1954" s="27">
        <f t="shared" si="67"/>
        <v>0</v>
      </c>
    </row>
    <row r="1955" spans="1:8" x14ac:dyDescent="0.25">
      <c r="A1955" s="24"/>
      <c r="B1955" s="7" t="s">
        <v>65</v>
      </c>
      <c r="C1955" s="7"/>
      <c r="D1955" s="7"/>
      <c r="E1955" s="7"/>
      <c r="F1955" s="27">
        <v>0</v>
      </c>
      <c r="G1955" s="27"/>
      <c r="H1955" s="27">
        <f t="shared" si="67"/>
        <v>0</v>
      </c>
    </row>
    <row r="1956" spans="1:8" x14ac:dyDescent="0.25">
      <c r="A1956" s="24"/>
      <c r="B1956" s="7" t="s">
        <v>66</v>
      </c>
      <c r="C1956" s="7"/>
      <c r="D1956" s="7"/>
      <c r="E1956" s="7"/>
      <c r="F1956" s="27">
        <v>0</v>
      </c>
      <c r="G1956" s="27"/>
      <c r="H1956" s="27">
        <f t="shared" si="67"/>
        <v>0</v>
      </c>
    </row>
    <row r="1957" spans="1:8" x14ac:dyDescent="0.25">
      <c r="A1957" s="24"/>
      <c r="B1957" s="7" t="s">
        <v>67</v>
      </c>
      <c r="C1957" s="7"/>
      <c r="D1957" s="7"/>
      <c r="E1957" s="7"/>
      <c r="F1957" s="27">
        <v>0</v>
      </c>
      <c r="G1957" s="27"/>
      <c r="H1957" s="27">
        <f t="shared" si="67"/>
        <v>0</v>
      </c>
    </row>
    <row r="1958" spans="1:8" x14ac:dyDescent="0.25">
      <c r="A1958" s="41" t="s">
        <v>68</v>
      </c>
      <c r="B1958" s="42" t="s">
        <v>69</v>
      </c>
      <c r="C1958" s="7"/>
      <c r="D1958" s="7"/>
      <c r="E1958" s="7"/>
      <c r="F1958" s="23">
        <v>0</v>
      </c>
      <c r="G1958" s="23"/>
      <c r="H1958" s="23">
        <v>0</v>
      </c>
    </row>
    <row r="1959" spans="1:8" x14ac:dyDescent="0.25">
      <c r="A1959" s="41"/>
      <c r="B1959" s="7" t="s">
        <v>70</v>
      </c>
      <c r="C1959" s="7"/>
      <c r="D1959" s="7"/>
      <c r="E1959" s="7"/>
      <c r="F1959" s="27">
        <v>0</v>
      </c>
      <c r="G1959" s="27"/>
      <c r="H1959" s="27">
        <f t="shared" ref="H1959:H1974" si="68">SUM(F1959:F1959)</f>
        <v>0</v>
      </c>
    </row>
    <row r="1960" spans="1:8" x14ac:dyDescent="0.25">
      <c r="A1960" s="41"/>
      <c r="B1960" s="7" t="s">
        <v>71</v>
      </c>
      <c r="C1960" s="7"/>
      <c r="D1960" s="7"/>
      <c r="E1960" s="7"/>
      <c r="F1960" s="27">
        <v>0</v>
      </c>
      <c r="G1960" s="27"/>
      <c r="H1960" s="27">
        <f t="shared" si="68"/>
        <v>0</v>
      </c>
    </row>
    <row r="1961" spans="1:8" x14ac:dyDescent="0.25">
      <c r="A1961" s="41"/>
      <c r="B1961" s="7" t="s">
        <v>72</v>
      </c>
      <c r="C1961" s="7"/>
      <c r="D1961" s="7"/>
      <c r="E1961" s="7"/>
      <c r="F1961" s="27">
        <v>0</v>
      </c>
      <c r="G1961" s="27"/>
      <c r="H1961" s="27">
        <f t="shared" si="68"/>
        <v>0</v>
      </c>
    </row>
    <row r="1962" spans="1:8" x14ac:dyDescent="0.25">
      <c r="A1962" s="41"/>
      <c r="B1962" s="7" t="s">
        <v>73</v>
      </c>
      <c r="C1962" s="7"/>
      <c r="D1962" s="7"/>
      <c r="E1962" s="7"/>
      <c r="F1962" s="27">
        <v>0</v>
      </c>
      <c r="G1962" s="27"/>
      <c r="H1962" s="27">
        <f t="shared" si="68"/>
        <v>0</v>
      </c>
    </row>
    <row r="1963" spans="1:8" x14ac:dyDescent="0.25">
      <c r="A1963" s="41"/>
      <c r="B1963" s="7" t="s">
        <v>74</v>
      </c>
      <c r="C1963" s="7"/>
      <c r="D1963" s="7"/>
      <c r="E1963" s="7"/>
      <c r="F1963" s="27">
        <v>0</v>
      </c>
      <c r="G1963" s="27"/>
      <c r="H1963" s="27">
        <f t="shared" si="68"/>
        <v>0</v>
      </c>
    </row>
    <row r="1964" spans="1:8" x14ac:dyDescent="0.25">
      <c r="A1964" s="41" t="s">
        <v>75</v>
      </c>
      <c r="B1964" s="42" t="s">
        <v>76</v>
      </c>
      <c r="C1964" s="7"/>
      <c r="D1964" s="7"/>
      <c r="E1964" s="7"/>
      <c r="F1964" s="23">
        <v>0</v>
      </c>
      <c r="G1964" s="23"/>
      <c r="H1964" s="27">
        <f t="shared" si="68"/>
        <v>0</v>
      </c>
    </row>
    <row r="1965" spans="1:8" x14ac:dyDescent="0.25">
      <c r="A1965" s="41"/>
      <c r="B1965" s="42" t="s">
        <v>77</v>
      </c>
      <c r="C1965" s="7"/>
      <c r="D1965" s="7"/>
      <c r="E1965" s="7"/>
      <c r="F1965" s="27">
        <v>0</v>
      </c>
      <c r="G1965" s="27"/>
      <c r="H1965" s="27">
        <f t="shared" si="68"/>
        <v>0</v>
      </c>
    </row>
    <row r="1966" spans="1:8" x14ac:dyDescent="0.25">
      <c r="A1966" s="41"/>
      <c r="B1966" s="7" t="s">
        <v>78</v>
      </c>
      <c r="C1966" s="7"/>
      <c r="D1966" s="7"/>
      <c r="E1966" s="7"/>
      <c r="F1966" s="27">
        <v>0</v>
      </c>
      <c r="G1966" s="27"/>
      <c r="H1966" s="27">
        <f t="shared" si="68"/>
        <v>0</v>
      </c>
    </row>
    <row r="1967" spans="1:8" x14ac:dyDescent="0.25">
      <c r="A1967" s="41"/>
      <c r="B1967" s="7" t="s">
        <v>79</v>
      </c>
      <c r="C1967" s="7"/>
      <c r="D1967" s="7"/>
      <c r="E1967" s="7"/>
      <c r="F1967" s="27">
        <v>0</v>
      </c>
      <c r="G1967" s="27"/>
      <c r="H1967" s="27">
        <f t="shared" si="68"/>
        <v>0</v>
      </c>
    </row>
    <row r="1968" spans="1:8" x14ac:dyDescent="0.25">
      <c r="A1968" s="41"/>
      <c r="B1968" s="7" t="s">
        <v>80</v>
      </c>
      <c r="C1968" s="7"/>
      <c r="D1968" s="7"/>
      <c r="E1968" s="7"/>
      <c r="F1968" s="27">
        <v>0</v>
      </c>
      <c r="G1968" s="27"/>
      <c r="H1968" s="27">
        <f t="shared" si="68"/>
        <v>0</v>
      </c>
    </row>
    <row r="1969" spans="1:8" x14ac:dyDescent="0.25">
      <c r="A1969" s="41" t="s">
        <v>81</v>
      </c>
      <c r="B1969" s="42" t="s">
        <v>82</v>
      </c>
      <c r="C1969" s="7"/>
      <c r="D1969" s="7"/>
      <c r="E1969" s="7"/>
      <c r="F1969" s="23">
        <v>0</v>
      </c>
      <c r="G1969" s="23"/>
      <c r="H1969" s="27">
        <f t="shared" si="68"/>
        <v>0</v>
      </c>
    </row>
    <row r="1970" spans="1:8" x14ac:dyDescent="0.25">
      <c r="A1970" s="41"/>
      <c r="B1970" s="7" t="s">
        <v>83</v>
      </c>
      <c r="C1970" s="7"/>
      <c r="D1970" s="7"/>
      <c r="E1970" s="7"/>
      <c r="F1970" s="27">
        <v>0</v>
      </c>
      <c r="G1970" s="27"/>
      <c r="H1970" s="27">
        <f t="shared" si="68"/>
        <v>0</v>
      </c>
    </row>
    <row r="1971" spans="1:8" x14ac:dyDescent="0.25">
      <c r="A1971" s="41"/>
      <c r="B1971" s="7" t="s">
        <v>84</v>
      </c>
      <c r="C1971" s="7"/>
      <c r="D1971" s="7"/>
      <c r="E1971" s="7"/>
      <c r="F1971" s="27">
        <v>0</v>
      </c>
      <c r="G1971" s="27"/>
      <c r="H1971" s="27">
        <f t="shared" si="68"/>
        <v>0</v>
      </c>
    </row>
    <row r="1972" spans="1:8" x14ac:dyDescent="0.25">
      <c r="A1972" s="41"/>
      <c r="B1972" s="7" t="s">
        <v>85</v>
      </c>
      <c r="C1972" s="7"/>
      <c r="D1972" s="7"/>
      <c r="E1972" s="7"/>
      <c r="F1972" s="27">
        <v>0</v>
      </c>
      <c r="G1972" s="27"/>
      <c r="H1972" s="27">
        <f t="shared" si="68"/>
        <v>0</v>
      </c>
    </row>
    <row r="1973" spans="1:8" x14ac:dyDescent="0.25">
      <c r="A1973" s="41"/>
      <c r="B1973" s="7" t="s">
        <v>86</v>
      </c>
      <c r="C1973" s="7"/>
      <c r="D1973" s="7"/>
      <c r="E1973" s="7"/>
      <c r="F1973" s="27">
        <v>0</v>
      </c>
      <c r="G1973" s="27"/>
      <c r="H1973" s="27">
        <f t="shared" si="68"/>
        <v>0</v>
      </c>
    </row>
    <row r="1974" spans="1:8" x14ac:dyDescent="0.25">
      <c r="A1974" s="24"/>
      <c r="B1974" s="7" t="s">
        <v>87</v>
      </c>
      <c r="C1974" s="7"/>
      <c r="D1974" s="7"/>
      <c r="E1974" s="7"/>
      <c r="F1974" s="27">
        <v>0</v>
      </c>
      <c r="G1974" s="27"/>
      <c r="H1974" s="27">
        <f t="shared" si="68"/>
        <v>0</v>
      </c>
    </row>
    <row r="1975" spans="1:8" x14ac:dyDescent="0.25">
      <c r="A1975" s="24"/>
      <c r="B1975" s="42" t="s">
        <v>88</v>
      </c>
      <c r="C1975" s="7"/>
      <c r="D1975" s="7"/>
      <c r="E1975" s="7"/>
      <c r="F1975" s="43">
        <f>+F1909+F1890+F1896</f>
        <v>17780000.490000002</v>
      </c>
      <c r="G1975" s="43"/>
      <c r="H1975" s="43">
        <f>+H1909+H1896+H1890+H1946</f>
        <v>17780000.490000002</v>
      </c>
    </row>
    <row r="1976" spans="1:8" x14ac:dyDescent="0.25">
      <c r="A1976" s="24"/>
      <c r="B1976" s="42"/>
      <c r="C1976" s="7"/>
      <c r="D1976" s="7"/>
      <c r="E1976" s="7"/>
      <c r="F1976" s="27"/>
      <c r="G1976" s="27"/>
      <c r="H1976" s="27" t="s">
        <v>173</v>
      </c>
    </row>
    <row r="1977" spans="1:8" x14ac:dyDescent="0.25">
      <c r="A1977" s="24"/>
      <c r="B1977" s="42"/>
      <c r="C1977" s="7"/>
      <c r="D1977" s="7"/>
      <c r="E1977" s="7"/>
      <c r="F1977" s="27"/>
      <c r="G1977" s="27"/>
    </row>
    <row r="1978" spans="1:8" x14ac:dyDescent="0.25">
      <c r="A1978" s="24"/>
      <c r="B1978" s="42"/>
      <c r="C1978" s="7"/>
      <c r="D1978" s="7"/>
      <c r="E1978" s="7"/>
      <c r="F1978" s="27"/>
      <c r="G1978" s="27"/>
    </row>
    <row r="1979" spans="1:8" x14ac:dyDescent="0.25">
      <c r="A1979" s="41" t="s">
        <v>89</v>
      </c>
      <c r="B1979" s="42" t="s">
        <v>90</v>
      </c>
      <c r="C1979" s="7"/>
      <c r="D1979" s="7"/>
      <c r="E1979" s="7"/>
      <c r="F1979" s="27"/>
      <c r="G1979" s="27"/>
    </row>
    <row r="1980" spans="1:8" x14ac:dyDescent="0.25">
      <c r="A1980" s="41" t="s">
        <v>91</v>
      </c>
      <c r="B1980" s="42" t="s">
        <v>92</v>
      </c>
      <c r="C1980" s="7"/>
      <c r="D1980" s="7"/>
      <c r="E1980" s="7"/>
      <c r="F1980" s="23">
        <v>0</v>
      </c>
      <c r="G1980" s="23"/>
      <c r="H1980" s="23">
        <v>0</v>
      </c>
    </row>
    <row r="1981" spans="1:8" x14ac:dyDescent="0.25">
      <c r="A1981" s="24"/>
      <c r="B1981" s="7" t="s">
        <v>93</v>
      </c>
      <c r="C1981" s="7"/>
      <c r="D1981" s="7" t="s">
        <v>94</v>
      </c>
      <c r="E1981" s="7"/>
      <c r="F1981" s="27">
        <v>0</v>
      </c>
      <c r="G1981" s="27"/>
      <c r="H1981" s="27">
        <v>0</v>
      </c>
    </row>
    <row r="1982" spans="1:8" x14ac:dyDescent="0.25">
      <c r="A1982" s="24">
        <v>0</v>
      </c>
      <c r="B1982" s="7" t="s">
        <v>95</v>
      </c>
      <c r="C1982" s="7"/>
      <c r="D1982" s="7"/>
      <c r="E1982" s="7"/>
      <c r="F1982" s="27">
        <v>0</v>
      </c>
      <c r="G1982" s="27"/>
      <c r="H1982" s="27">
        <v>0</v>
      </c>
    </row>
    <row r="1983" spans="1:8" x14ac:dyDescent="0.25">
      <c r="A1983" s="41" t="s">
        <v>96</v>
      </c>
      <c r="B1983" s="44" t="s">
        <v>97</v>
      </c>
      <c r="C1983" s="7"/>
      <c r="D1983" s="7"/>
      <c r="E1983" s="7"/>
      <c r="F1983" s="23">
        <v>0</v>
      </c>
      <c r="G1983" s="23"/>
      <c r="H1983" s="23">
        <v>0</v>
      </c>
    </row>
    <row r="1984" spans="1:8" x14ac:dyDescent="0.25">
      <c r="A1984" s="24"/>
      <c r="B1984" s="7" t="s">
        <v>98</v>
      </c>
      <c r="C1984" s="7"/>
      <c r="D1984" s="7"/>
      <c r="E1984" s="7"/>
      <c r="F1984" s="27">
        <v>0</v>
      </c>
      <c r="G1984" s="27"/>
      <c r="H1984" s="27">
        <v>0</v>
      </c>
    </row>
    <row r="1985" spans="1:8" x14ac:dyDescent="0.25">
      <c r="A1985" s="24"/>
      <c r="B1985" s="7" t="s">
        <v>99</v>
      </c>
      <c r="C1985" s="7"/>
      <c r="D1985" s="7"/>
      <c r="E1985" s="7"/>
      <c r="F1985" s="27">
        <v>0</v>
      </c>
      <c r="G1985" s="27"/>
      <c r="H1985" s="27">
        <v>0</v>
      </c>
    </row>
    <row r="1986" spans="1:8" x14ac:dyDescent="0.25">
      <c r="A1986" s="41" t="s">
        <v>100</v>
      </c>
      <c r="B1986" s="42" t="s">
        <v>101</v>
      </c>
      <c r="C1986" s="7"/>
      <c r="D1986" s="7"/>
      <c r="E1986" s="7"/>
      <c r="F1986" s="23">
        <v>0</v>
      </c>
      <c r="G1986" s="23"/>
      <c r="H1986" s="23">
        <v>0</v>
      </c>
    </row>
    <row r="1987" spans="1:8" x14ac:dyDescent="0.25">
      <c r="A1987" s="24"/>
      <c r="B1987" s="45" t="s">
        <v>102</v>
      </c>
      <c r="C1987" s="7"/>
      <c r="D1987" s="7"/>
      <c r="E1987" s="7"/>
      <c r="F1987" s="27">
        <v>0</v>
      </c>
      <c r="G1987" s="27"/>
      <c r="H1987" s="27">
        <v>0</v>
      </c>
    </row>
    <row r="1988" spans="1:8" x14ac:dyDescent="0.25">
      <c r="A1988" s="24"/>
      <c r="B1988" s="45" t="s">
        <v>103</v>
      </c>
      <c r="C1988" s="7"/>
      <c r="D1988" s="7"/>
      <c r="E1988" s="7"/>
      <c r="F1988" s="46">
        <v>0</v>
      </c>
      <c r="G1988" s="46"/>
      <c r="H1988" s="46">
        <v>0</v>
      </c>
    </row>
    <row r="1989" spans="1:8" x14ac:dyDescent="0.25">
      <c r="A1989" s="24"/>
      <c r="B1989" s="42" t="s">
        <v>104</v>
      </c>
      <c r="C1989" s="7"/>
      <c r="D1989" s="7"/>
      <c r="E1989" s="7"/>
      <c r="F1989" s="23">
        <f>+F1985+F1984+F1983+F1982+F1980+F1979</f>
        <v>0</v>
      </c>
      <c r="G1989" s="23"/>
      <c r="H1989" s="23">
        <f>+H1985+H1984+H1983+H1982+H1980+H1979</f>
        <v>0</v>
      </c>
    </row>
    <row r="1990" spans="1:8" x14ac:dyDescent="0.25">
      <c r="A1990" s="24"/>
      <c r="B1990" s="42"/>
      <c r="C1990" s="7"/>
      <c r="D1990" s="7"/>
      <c r="E1990" s="7"/>
      <c r="F1990" s="27"/>
      <c r="G1990" s="27"/>
      <c r="H1990" s="27"/>
    </row>
    <row r="1991" spans="1:8" ht="15.75" thickBot="1" x14ac:dyDescent="0.3">
      <c r="A1991" s="7"/>
      <c r="B1991" s="42" t="s">
        <v>105</v>
      </c>
      <c r="C1991" s="7"/>
      <c r="D1991" s="7"/>
      <c r="E1991" s="7"/>
      <c r="F1991" s="47">
        <f t="shared" ref="F1991" si="69">+F1989+F1975</f>
        <v>17780000.490000002</v>
      </c>
      <c r="G1991" s="47"/>
      <c r="H1991" s="47">
        <f>+H1989+H1975</f>
        <v>17780000.490000002</v>
      </c>
    </row>
    <row r="1992" spans="1:8" ht="15.75" thickTop="1" x14ac:dyDescent="0.25">
      <c r="A1992" s="7"/>
      <c r="B1992" s="42"/>
      <c r="C1992" s="7"/>
      <c r="D1992" s="7"/>
      <c r="E1992" s="7"/>
      <c r="F1992" s="23" t="s">
        <v>168</v>
      </c>
      <c r="G1992" s="23"/>
    </row>
    <row r="1993" spans="1:8" x14ac:dyDescent="0.25">
      <c r="A1993" s="7"/>
      <c r="B1993" s="42"/>
      <c r="C1993" s="7"/>
      <c r="D1993" s="7"/>
      <c r="E1993" s="7"/>
      <c r="F1993" s="23"/>
      <c r="G1993" s="23"/>
      <c r="H1993" s="10"/>
    </row>
    <row r="1994" spans="1:8" x14ac:dyDescent="0.25">
      <c r="A1994" s="7"/>
      <c r="B1994" s="42"/>
      <c r="C1994" s="7"/>
      <c r="D1994" s="7"/>
      <c r="E1994" s="7"/>
      <c r="F1994" s="23"/>
      <c r="G1994" s="23"/>
      <c r="H1994" s="10"/>
    </row>
    <row r="1995" spans="1:8" x14ac:dyDescent="0.25">
      <c r="A1995" s="7"/>
      <c r="B1995" s="42"/>
      <c r="C1995" s="7"/>
      <c r="D1995" s="7"/>
      <c r="E1995" s="7"/>
      <c r="F1995" s="23"/>
      <c r="G1995" s="23"/>
      <c r="H1995" s="10"/>
    </row>
    <row r="1996" spans="1:8" x14ac:dyDescent="0.25">
      <c r="A1996" s="277" t="s">
        <v>106</v>
      </c>
      <c r="B1996" s="277"/>
      <c r="C1996" s="277"/>
      <c r="D1996" s="277"/>
      <c r="E1996" s="277"/>
      <c r="F1996" s="277" t="s">
        <v>107</v>
      </c>
      <c r="G1996" s="277"/>
      <c r="H1996" s="277"/>
    </row>
    <row r="1997" spans="1:8" x14ac:dyDescent="0.25">
      <c r="A1997" s="49"/>
      <c r="B1997" s="12"/>
      <c r="C1997" s="12"/>
      <c r="D1997" s="11"/>
      <c r="E1997" s="11"/>
      <c r="F1997" s="12"/>
      <c r="G1997" s="12"/>
      <c r="H1997" s="10"/>
    </row>
    <row r="1998" spans="1:8" x14ac:dyDescent="0.25">
      <c r="A1998" s="12"/>
      <c r="B1998" s="12"/>
      <c r="C1998" s="12"/>
      <c r="D1998" s="11"/>
      <c r="E1998" s="11"/>
      <c r="F1998" s="12"/>
      <c r="G1998" s="12"/>
      <c r="H1998" s="10"/>
    </row>
    <row r="1999" spans="1:8" x14ac:dyDescent="0.25">
      <c r="A1999" s="280" t="s">
        <v>174</v>
      </c>
      <c r="B1999" s="280"/>
      <c r="C1999" s="280"/>
      <c r="D1999" s="280"/>
      <c r="E1999" s="280"/>
      <c r="F1999" s="278" t="s">
        <v>175</v>
      </c>
      <c r="G1999" s="278"/>
      <c r="H1999" s="278"/>
    </row>
    <row r="2000" spans="1:8" x14ac:dyDescent="0.25">
      <c r="A2000" s="279" t="s">
        <v>108</v>
      </c>
      <c r="B2000" s="279"/>
      <c r="C2000" s="279"/>
      <c r="D2000" s="279"/>
      <c r="E2000" s="279"/>
      <c r="F2000" s="279" t="s">
        <v>164</v>
      </c>
      <c r="G2000" s="279"/>
      <c r="H2000" s="279"/>
    </row>
    <row r="2030" spans="1:7" x14ac:dyDescent="0.25">
      <c r="E2030" t="s">
        <v>157</v>
      </c>
    </row>
    <row r="2032" spans="1:7" x14ac:dyDescent="0.25">
      <c r="A2032" s="11"/>
      <c r="B2032" s="11"/>
      <c r="C2032" s="11"/>
      <c r="D2032" s="11"/>
      <c r="E2032" s="11"/>
      <c r="F2032" s="11"/>
      <c r="G2032" s="11"/>
    </row>
    <row r="2033" spans="1:9" ht="15" customHeight="1" x14ac:dyDescent="0.25">
      <c r="A2033" s="281" t="s">
        <v>0</v>
      </c>
      <c r="B2033" s="281"/>
      <c r="C2033" s="281"/>
      <c r="D2033" s="281"/>
      <c r="E2033" s="281"/>
      <c r="F2033" s="281"/>
      <c r="G2033" s="281"/>
      <c r="H2033" s="281"/>
      <c r="I2033" s="281"/>
    </row>
    <row r="2034" spans="1:9" ht="15" customHeight="1" x14ac:dyDescent="0.25">
      <c r="A2034" s="282" t="s">
        <v>172</v>
      </c>
      <c r="B2034" s="282"/>
      <c r="C2034" s="282"/>
      <c r="D2034" s="282"/>
      <c r="E2034" s="282"/>
      <c r="F2034" s="282"/>
      <c r="G2034" s="282"/>
      <c r="H2034" s="282"/>
      <c r="I2034" s="282"/>
    </row>
    <row r="2035" spans="1:9" x14ac:dyDescent="0.25">
      <c r="A2035" s="14" t="s">
        <v>3</v>
      </c>
      <c r="B2035" s="15" t="s">
        <v>4</v>
      </c>
      <c r="C2035" s="5"/>
      <c r="D2035" s="5"/>
      <c r="E2035" s="6"/>
      <c r="F2035" s="232" t="s">
        <v>5</v>
      </c>
      <c r="G2035" s="233" t="s">
        <v>6</v>
      </c>
      <c r="H2035" s="233" t="s">
        <v>109</v>
      </c>
      <c r="I2035" s="234" t="s">
        <v>7</v>
      </c>
    </row>
    <row r="2036" spans="1:9" x14ac:dyDescent="0.25">
      <c r="A2036" s="20" t="s">
        <v>8</v>
      </c>
      <c r="B2036" s="21" t="s">
        <v>9</v>
      </c>
      <c r="C2036" s="21"/>
      <c r="D2036" s="22"/>
      <c r="E2036" s="22"/>
      <c r="F2036" s="23">
        <f>SUM(F2037:F2041)</f>
        <v>17099460.490000002</v>
      </c>
      <c r="G2036" s="23">
        <f>SUM(G2037:G2041)</f>
        <v>17271498.140000001</v>
      </c>
      <c r="H2036" s="23">
        <f>SUM(H2037:H2041)</f>
        <v>20462629.859999999</v>
      </c>
      <c r="I2036" s="23">
        <f>+I2037+I2038+I2040+I2039+I2041</f>
        <v>54833588.489999995</v>
      </c>
    </row>
    <row r="2037" spans="1:9" x14ac:dyDescent="0.25">
      <c r="A2037" s="24"/>
      <c r="B2037" s="25" t="s">
        <v>10</v>
      </c>
      <c r="C2037" s="26"/>
      <c r="D2037" s="26"/>
      <c r="E2037" s="22"/>
      <c r="F2037" s="27">
        <v>14618544.49</v>
      </c>
      <c r="G2037" s="27">
        <v>14773044.49</v>
      </c>
      <c r="H2037" s="27">
        <f>12382156.36+4853438.13+746549.13</f>
        <v>17982143.619999997</v>
      </c>
      <c r="I2037" s="27">
        <f>SUM(F2037:H2037)</f>
        <v>47373732.599999994</v>
      </c>
    </row>
    <row r="2038" spans="1:9" x14ac:dyDescent="0.25">
      <c r="A2038" s="24"/>
      <c r="B2038" s="25" t="s">
        <v>11</v>
      </c>
      <c r="C2038" s="26"/>
      <c r="D2038" s="26"/>
      <c r="E2038" s="22"/>
      <c r="F2038" s="27">
        <v>241000</v>
      </c>
      <c r="G2038" s="27">
        <v>235000</v>
      </c>
      <c r="H2038" s="27">
        <v>220000</v>
      </c>
      <c r="I2038" s="27">
        <f t="shared" ref="I2038:I2041" si="70">SUM(F2038:H2038)</f>
        <v>696000</v>
      </c>
    </row>
    <row r="2039" spans="1:9" x14ac:dyDescent="0.25">
      <c r="A2039" s="24"/>
      <c r="B2039" s="28" t="s">
        <v>114</v>
      </c>
      <c r="C2039" s="29"/>
      <c r="D2039" s="29"/>
      <c r="E2039" s="22"/>
      <c r="F2039" s="27">
        <v>0</v>
      </c>
      <c r="G2039" s="27">
        <v>0</v>
      </c>
      <c r="H2039" s="27">
        <v>0</v>
      </c>
      <c r="I2039" s="27">
        <f t="shared" si="70"/>
        <v>0</v>
      </c>
    </row>
    <row r="2040" spans="1:9" x14ac:dyDescent="0.25">
      <c r="A2040" s="24"/>
      <c r="B2040" s="28" t="s">
        <v>115</v>
      </c>
      <c r="C2040" s="29"/>
      <c r="D2040" s="29"/>
      <c r="E2040" s="22"/>
      <c r="F2040" s="27">
        <v>0</v>
      </c>
      <c r="G2040" s="27">
        <v>0</v>
      </c>
      <c r="H2040" s="27">
        <v>0</v>
      </c>
      <c r="I2040" s="27">
        <f t="shared" si="70"/>
        <v>0</v>
      </c>
    </row>
    <row r="2041" spans="1:9" x14ac:dyDescent="0.25">
      <c r="A2041" s="24"/>
      <c r="B2041" s="261" t="s">
        <v>116</v>
      </c>
      <c r="C2041" s="261"/>
      <c r="D2041" s="261"/>
      <c r="E2041" s="22"/>
      <c r="F2041" s="27">
        <f>1028522.88+1037916.66+173476.46</f>
        <v>2239916</v>
      </c>
      <c r="G2041" s="27">
        <v>2263453.65</v>
      </c>
      <c r="H2041" s="27">
        <v>2260486.2400000002</v>
      </c>
      <c r="I2041" s="27">
        <f t="shared" si="70"/>
        <v>6763855.8900000006</v>
      </c>
    </row>
    <row r="2042" spans="1:9" x14ac:dyDescent="0.25">
      <c r="A2042" s="20" t="s">
        <v>12</v>
      </c>
      <c r="B2042" s="31" t="s">
        <v>13</v>
      </c>
      <c r="C2042" s="26"/>
      <c r="D2042" s="22"/>
      <c r="E2042" s="22"/>
      <c r="F2042" s="23">
        <f>+F2044+F2046+F2047+F2048+F2043</f>
        <v>120540</v>
      </c>
      <c r="G2042" s="23">
        <f>+G2044+G2046+G2047+G2048+G2043+G2052+G2049</f>
        <v>1469156.09</v>
      </c>
      <c r="H2042" s="23">
        <f>SUM(H2043:H2054)</f>
        <v>4370807.4000000004</v>
      </c>
      <c r="I2042" s="23">
        <f>SUM(I2043:I2054)</f>
        <v>5960503.4900000002</v>
      </c>
    </row>
    <row r="2043" spans="1:9" x14ac:dyDescent="0.25">
      <c r="A2043" s="24"/>
      <c r="B2043" s="25" t="s">
        <v>14</v>
      </c>
      <c r="C2043" s="26"/>
      <c r="D2043" s="26"/>
      <c r="E2043" s="22"/>
      <c r="F2043" s="27">
        <v>14170</v>
      </c>
      <c r="G2043" s="27">
        <v>391287.94</v>
      </c>
      <c r="H2043" s="27">
        <v>828916.72</v>
      </c>
      <c r="I2043" s="27">
        <f>SUM(F2043:H2043)</f>
        <v>1234374.6599999999</v>
      </c>
    </row>
    <row r="2044" spans="1:9" x14ac:dyDescent="0.25">
      <c r="A2044" s="32"/>
      <c r="B2044" s="7" t="s">
        <v>15</v>
      </c>
      <c r="C2044" s="261"/>
      <c r="D2044" s="261"/>
      <c r="E2044" s="22"/>
      <c r="F2044" s="27">
        <v>12500</v>
      </c>
      <c r="G2044" s="27">
        <v>0</v>
      </c>
      <c r="H2044" s="27">
        <v>297645</v>
      </c>
      <c r="I2044" s="27">
        <f t="shared" ref="I2044:I2054" si="71">SUM(F2044:H2044)</f>
        <v>310145</v>
      </c>
    </row>
    <row r="2045" spans="1:9" x14ac:dyDescent="0.25">
      <c r="A2045" s="24"/>
      <c r="B2045" s="25" t="s">
        <v>16</v>
      </c>
      <c r="C2045" s="26"/>
      <c r="D2045" s="26"/>
      <c r="E2045" s="22"/>
      <c r="F2045" s="27">
        <v>0</v>
      </c>
      <c r="G2045" s="27">
        <v>0</v>
      </c>
      <c r="H2045" s="27">
        <v>0</v>
      </c>
      <c r="I2045" s="27">
        <f t="shared" si="71"/>
        <v>0</v>
      </c>
    </row>
    <row r="2046" spans="1:9" x14ac:dyDescent="0.25">
      <c r="A2046" s="24"/>
      <c r="B2046" s="33" t="s">
        <v>17</v>
      </c>
      <c r="C2046" s="33"/>
      <c r="D2046" s="33"/>
      <c r="E2046" s="22"/>
      <c r="F2046" s="27">
        <v>0</v>
      </c>
      <c r="G2046" s="27">
        <v>0</v>
      </c>
      <c r="H2046" s="27">
        <v>0</v>
      </c>
      <c r="I2046" s="27">
        <f t="shared" si="71"/>
        <v>0</v>
      </c>
    </row>
    <row r="2047" spans="1:9" x14ac:dyDescent="0.25">
      <c r="A2047" s="24"/>
      <c r="B2047" s="25" t="s">
        <v>18</v>
      </c>
      <c r="C2047" s="26"/>
      <c r="D2047" s="26"/>
      <c r="E2047" s="34"/>
      <c r="F2047" s="27">
        <v>0</v>
      </c>
      <c r="G2047" s="27">
        <v>189996.11</v>
      </c>
      <c r="H2047" s="27">
        <v>415392.21</v>
      </c>
      <c r="I2047" s="27">
        <f t="shared" si="71"/>
        <v>605388.32000000007</v>
      </c>
    </row>
    <row r="2048" spans="1:9" x14ac:dyDescent="0.25">
      <c r="A2048" s="24"/>
      <c r="B2048" s="25" t="s">
        <v>19</v>
      </c>
      <c r="C2048" s="26"/>
      <c r="D2048" s="26"/>
      <c r="E2048" s="22"/>
      <c r="F2048" s="27">
        <v>93870</v>
      </c>
      <c r="G2048" s="27">
        <v>93870</v>
      </c>
      <c r="H2048" s="27">
        <v>1737311.02</v>
      </c>
      <c r="I2048" s="27">
        <f t="shared" si="71"/>
        <v>1925051.02</v>
      </c>
    </row>
    <row r="2049" spans="1:9" x14ac:dyDescent="0.25">
      <c r="A2049" s="24"/>
      <c r="B2049" s="25" t="s">
        <v>166</v>
      </c>
      <c r="C2049" s="26"/>
      <c r="D2049" s="26"/>
      <c r="E2049" s="22"/>
      <c r="F2049" s="27">
        <v>0</v>
      </c>
      <c r="G2049" s="27">
        <v>442002.04</v>
      </c>
      <c r="H2049" s="27">
        <v>540542.49</v>
      </c>
      <c r="I2049" s="27">
        <f t="shared" si="71"/>
        <v>982544.53</v>
      </c>
    </row>
    <row r="2050" spans="1:9" x14ac:dyDescent="0.25">
      <c r="A2050" s="24"/>
      <c r="B2050" s="7" t="s">
        <v>20</v>
      </c>
      <c r="C2050" s="26"/>
      <c r="D2050" s="26"/>
      <c r="E2050" s="22"/>
      <c r="F2050" s="27">
        <v>0</v>
      </c>
      <c r="G2050" s="27">
        <v>0</v>
      </c>
      <c r="H2050" s="27">
        <v>500000</v>
      </c>
      <c r="I2050" s="27">
        <f t="shared" si="71"/>
        <v>500000</v>
      </c>
    </row>
    <row r="2051" spans="1:9" x14ac:dyDescent="0.25">
      <c r="A2051" s="24"/>
      <c r="B2051" s="261" t="s">
        <v>21</v>
      </c>
      <c r="C2051" s="261"/>
      <c r="D2051" s="261"/>
      <c r="E2051" s="261"/>
      <c r="F2051" s="27">
        <v>0</v>
      </c>
      <c r="G2051" s="27">
        <v>0</v>
      </c>
      <c r="H2051" s="27">
        <v>0</v>
      </c>
      <c r="I2051" s="27">
        <f t="shared" si="71"/>
        <v>0</v>
      </c>
    </row>
    <row r="2052" spans="1:9" x14ac:dyDescent="0.25">
      <c r="A2052" s="24"/>
      <c r="B2052" s="7" t="s">
        <v>22</v>
      </c>
      <c r="C2052" s="261"/>
      <c r="D2052" s="261"/>
      <c r="E2052" s="261"/>
      <c r="F2052" s="27">
        <v>0</v>
      </c>
      <c r="G2052" s="27">
        <v>352000</v>
      </c>
      <c r="H2052" s="27">
        <v>50999.96</v>
      </c>
      <c r="I2052" s="27">
        <f t="shared" si="71"/>
        <v>402999.96</v>
      </c>
    </row>
    <row r="2053" spans="1:9" x14ac:dyDescent="0.25">
      <c r="A2053" s="24"/>
      <c r="B2053" s="7" t="s">
        <v>23</v>
      </c>
      <c r="C2053" s="261"/>
      <c r="D2053" s="261"/>
      <c r="E2053" s="22"/>
      <c r="F2053" s="27">
        <v>0</v>
      </c>
      <c r="G2053" s="27">
        <v>0</v>
      </c>
      <c r="H2053" s="27">
        <v>0</v>
      </c>
      <c r="I2053" s="27">
        <f t="shared" si="71"/>
        <v>0</v>
      </c>
    </row>
    <row r="2054" spans="1:9" x14ac:dyDescent="0.25">
      <c r="A2054" s="24"/>
      <c r="B2054" s="261" t="s">
        <v>117</v>
      </c>
      <c r="C2054" s="261"/>
      <c r="D2054" s="261"/>
      <c r="E2054" s="22"/>
      <c r="F2054" s="27">
        <v>0</v>
      </c>
      <c r="G2054" s="27">
        <v>0</v>
      </c>
      <c r="H2054" s="27">
        <v>0</v>
      </c>
      <c r="I2054" s="27">
        <f t="shared" si="71"/>
        <v>0</v>
      </c>
    </row>
    <row r="2055" spans="1:9" x14ac:dyDescent="0.25">
      <c r="A2055" s="20" t="s">
        <v>24</v>
      </c>
      <c r="B2055" s="31" t="s">
        <v>25</v>
      </c>
      <c r="C2055" s="26"/>
      <c r="D2055" s="22"/>
      <c r="E2055" s="22"/>
      <c r="F2055" s="23">
        <f>+F2058+F2056+F2057+F2059+F2060+F2061+F2062</f>
        <v>560000</v>
      </c>
      <c r="G2055" s="23">
        <f>+G2058+G2056+G2057+G2059+G2060+G2061+G2062</f>
        <v>1568080</v>
      </c>
      <c r="H2055" s="23">
        <f>+H2058+H2056+H2057+H2059+H2060+H2061+H2062</f>
        <v>3376600</v>
      </c>
      <c r="I2055" s="23">
        <f>SUM(I2056:I2065)</f>
        <v>5504680</v>
      </c>
    </row>
    <row r="2056" spans="1:9" x14ac:dyDescent="0.25">
      <c r="A2056" s="24"/>
      <c r="B2056" s="261" t="s">
        <v>118</v>
      </c>
      <c r="C2056" s="261"/>
      <c r="D2056" s="261"/>
      <c r="E2056" s="22"/>
      <c r="F2056" s="27">
        <v>0</v>
      </c>
      <c r="G2056" s="27">
        <v>0</v>
      </c>
      <c r="H2056" s="27">
        <v>0</v>
      </c>
      <c r="I2056" s="27">
        <f>SUM(F2056:H2056)</f>
        <v>0</v>
      </c>
    </row>
    <row r="2057" spans="1:9" x14ac:dyDescent="0.25">
      <c r="A2057" s="24"/>
      <c r="B2057" s="25" t="s">
        <v>26</v>
      </c>
      <c r="C2057" s="26"/>
      <c r="D2057" s="26"/>
      <c r="E2057" s="22"/>
      <c r="F2057" s="27">
        <v>0</v>
      </c>
      <c r="G2057" s="27">
        <v>0</v>
      </c>
      <c r="H2057" s="27">
        <v>0</v>
      </c>
      <c r="I2057" s="27">
        <f t="shared" ref="I2057:I2065" si="72">SUM(F2057:H2057)</f>
        <v>0</v>
      </c>
    </row>
    <row r="2058" spans="1:9" x14ac:dyDescent="0.25">
      <c r="A2058" s="24"/>
      <c r="B2058" s="261" t="s">
        <v>119</v>
      </c>
      <c r="C2058" s="261"/>
      <c r="D2058" s="261"/>
      <c r="E2058" s="22"/>
      <c r="F2058" s="27">
        <v>0</v>
      </c>
      <c r="G2058" s="27">
        <v>0</v>
      </c>
      <c r="H2058" s="27">
        <v>0</v>
      </c>
      <c r="I2058" s="27">
        <f t="shared" si="72"/>
        <v>0</v>
      </c>
    </row>
    <row r="2059" spans="1:9" x14ac:dyDescent="0.25">
      <c r="A2059" s="24"/>
      <c r="B2059" s="33" t="s">
        <v>27</v>
      </c>
      <c r="C2059" s="33"/>
      <c r="D2059" s="33"/>
      <c r="E2059" s="22"/>
      <c r="F2059" s="27">
        <v>0</v>
      </c>
      <c r="G2059" s="27">
        <v>0</v>
      </c>
      <c r="H2059" s="27">
        <v>0</v>
      </c>
      <c r="I2059" s="27">
        <f t="shared" si="72"/>
        <v>0</v>
      </c>
    </row>
    <row r="2060" spans="1:9" x14ac:dyDescent="0.25">
      <c r="A2060" s="24"/>
      <c r="B2060" s="261" t="s">
        <v>120</v>
      </c>
      <c r="C2060" s="261"/>
      <c r="D2060" s="261"/>
      <c r="E2060" s="22"/>
      <c r="F2060" s="27">
        <v>0</v>
      </c>
      <c r="G2060" s="27">
        <v>0</v>
      </c>
      <c r="H2060" s="27">
        <v>885000</v>
      </c>
      <c r="I2060" s="27">
        <f t="shared" si="72"/>
        <v>885000</v>
      </c>
    </row>
    <row r="2061" spans="1:9" x14ac:dyDescent="0.25">
      <c r="A2061" s="24"/>
      <c r="B2061" s="261" t="s">
        <v>121</v>
      </c>
      <c r="C2061" s="261"/>
      <c r="D2061" s="261"/>
      <c r="E2061" s="22"/>
      <c r="F2061" s="27">
        <v>0</v>
      </c>
      <c r="G2061" s="27">
        <v>0</v>
      </c>
      <c r="H2061" s="27">
        <v>0</v>
      </c>
      <c r="I2061" s="27">
        <f t="shared" si="72"/>
        <v>0</v>
      </c>
    </row>
    <row r="2062" spans="1:9" x14ac:dyDescent="0.25">
      <c r="A2062" s="24"/>
      <c r="B2062" s="7" t="s">
        <v>169</v>
      </c>
      <c r="C2062" s="261"/>
      <c r="D2062" s="261"/>
      <c r="E2062" s="22"/>
      <c r="F2062" s="27">
        <v>560000</v>
      </c>
      <c r="G2062" s="27">
        <v>1568080</v>
      </c>
      <c r="H2062" s="27">
        <v>2491600</v>
      </c>
      <c r="I2062" s="27">
        <f t="shared" si="72"/>
        <v>4619680</v>
      </c>
    </row>
    <row r="2063" spans="1:9" x14ac:dyDescent="0.25">
      <c r="A2063" s="24"/>
      <c r="B2063" s="35" t="s">
        <v>30</v>
      </c>
      <c r="C2063" s="261"/>
      <c r="D2063" s="261"/>
      <c r="E2063" s="36"/>
      <c r="F2063" s="27">
        <v>0</v>
      </c>
      <c r="G2063" s="27">
        <v>0</v>
      </c>
      <c r="H2063" s="27">
        <v>0</v>
      </c>
      <c r="I2063" s="27">
        <f t="shared" si="72"/>
        <v>0</v>
      </c>
    </row>
    <row r="2064" spans="1:9" x14ac:dyDescent="0.25">
      <c r="A2064" s="24"/>
      <c r="B2064" s="35" t="s">
        <v>31</v>
      </c>
      <c r="C2064" s="261"/>
      <c r="D2064" s="261"/>
      <c r="E2064" s="36"/>
      <c r="F2064" s="27">
        <v>0</v>
      </c>
      <c r="G2064" s="27">
        <v>0</v>
      </c>
      <c r="H2064" s="27">
        <v>0</v>
      </c>
      <c r="I2064" s="27">
        <f t="shared" si="72"/>
        <v>0</v>
      </c>
    </row>
    <row r="2065" spans="1:9" x14ac:dyDescent="0.25">
      <c r="A2065" s="24"/>
      <c r="B2065" s="33" t="s">
        <v>32</v>
      </c>
      <c r="C2065" s="33"/>
      <c r="D2065" s="33"/>
      <c r="E2065" s="22"/>
      <c r="F2065" s="27">
        <v>0</v>
      </c>
      <c r="G2065" s="27">
        <v>0</v>
      </c>
      <c r="H2065" s="27">
        <v>0</v>
      </c>
      <c r="I2065" s="27">
        <f t="shared" si="72"/>
        <v>0</v>
      </c>
    </row>
    <row r="2066" spans="1:9" x14ac:dyDescent="0.25">
      <c r="A2066" s="20" t="s">
        <v>33</v>
      </c>
      <c r="B2066" s="31" t="s">
        <v>34</v>
      </c>
      <c r="C2066" s="26"/>
      <c r="D2066" s="22"/>
      <c r="E2066" s="22"/>
      <c r="F2066" s="23">
        <v>0</v>
      </c>
      <c r="G2066" s="23">
        <v>0</v>
      </c>
      <c r="H2066" s="23">
        <v>0</v>
      </c>
      <c r="I2066" s="23">
        <f t="shared" ref="I2066:I2091" si="73">SUM(F2066:F2066)</f>
        <v>0</v>
      </c>
    </row>
    <row r="2067" spans="1:9" x14ac:dyDescent="0.25">
      <c r="A2067" s="24"/>
      <c r="B2067" s="274" t="s">
        <v>35</v>
      </c>
      <c r="C2067" s="274"/>
      <c r="D2067" s="274"/>
      <c r="E2067" s="274"/>
      <c r="F2067" s="27">
        <v>0</v>
      </c>
      <c r="G2067" s="27">
        <v>0</v>
      </c>
      <c r="H2067" s="27">
        <v>0</v>
      </c>
      <c r="I2067" s="27">
        <f t="shared" si="73"/>
        <v>0</v>
      </c>
    </row>
    <row r="2068" spans="1:9" x14ac:dyDescent="0.25">
      <c r="A2068" s="24"/>
      <c r="B2068" s="7" t="s">
        <v>36</v>
      </c>
      <c r="C2068" s="261"/>
      <c r="D2068" s="261"/>
      <c r="E2068" s="261"/>
      <c r="F2068" s="27">
        <v>0</v>
      </c>
      <c r="G2068" s="27">
        <v>0</v>
      </c>
      <c r="H2068" s="27">
        <v>0</v>
      </c>
      <c r="I2068" s="27">
        <f t="shared" si="73"/>
        <v>0</v>
      </c>
    </row>
    <row r="2069" spans="1:9" x14ac:dyDescent="0.25">
      <c r="A2069" s="24"/>
      <c r="B2069" s="7" t="s">
        <v>37</v>
      </c>
      <c r="C2069" s="261"/>
      <c r="D2069" s="261"/>
      <c r="E2069" s="22"/>
      <c r="F2069" s="27">
        <v>0</v>
      </c>
      <c r="G2069" s="27">
        <v>0</v>
      </c>
      <c r="H2069" s="27">
        <v>0</v>
      </c>
      <c r="I2069" s="27">
        <f t="shared" si="73"/>
        <v>0</v>
      </c>
    </row>
    <row r="2070" spans="1:9" x14ac:dyDescent="0.25">
      <c r="A2070" s="24"/>
      <c r="B2070" s="7" t="s">
        <v>38</v>
      </c>
      <c r="C2070" s="261"/>
      <c r="D2070" s="261"/>
      <c r="E2070" s="22"/>
      <c r="F2070" s="27">
        <v>0</v>
      </c>
      <c r="G2070" s="27">
        <v>0</v>
      </c>
      <c r="H2070" s="27">
        <v>0</v>
      </c>
      <c r="I2070" s="27">
        <f t="shared" si="73"/>
        <v>0</v>
      </c>
    </row>
    <row r="2071" spans="1:9" x14ac:dyDescent="0.25">
      <c r="A2071" s="24"/>
      <c r="B2071" s="7" t="s">
        <v>39</v>
      </c>
      <c r="C2071" s="261"/>
      <c r="D2071" s="261"/>
      <c r="E2071" s="22"/>
      <c r="F2071" s="27">
        <v>0</v>
      </c>
      <c r="G2071" s="27">
        <v>0</v>
      </c>
      <c r="H2071" s="27">
        <v>0</v>
      </c>
      <c r="I2071" s="27">
        <f t="shared" si="73"/>
        <v>0</v>
      </c>
    </row>
    <row r="2072" spans="1:9" x14ac:dyDescent="0.25">
      <c r="A2072" s="24"/>
      <c r="B2072" s="7" t="s">
        <v>40</v>
      </c>
      <c r="C2072" s="261"/>
      <c r="D2072" s="261"/>
      <c r="E2072" s="22"/>
      <c r="F2072" s="27">
        <v>0</v>
      </c>
      <c r="G2072" s="27">
        <v>0</v>
      </c>
      <c r="H2072" s="27">
        <v>0</v>
      </c>
      <c r="I2072" s="27">
        <f t="shared" si="73"/>
        <v>0</v>
      </c>
    </row>
    <row r="2073" spans="1:9" x14ac:dyDescent="0.25">
      <c r="A2073" s="24"/>
      <c r="B2073" s="7" t="s">
        <v>41</v>
      </c>
      <c r="C2073" s="261"/>
      <c r="D2073" s="261"/>
      <c r="E2073" s="22"/>
      <c r="F2073" s="27">
        <v>0</v>
      </c>
      <c r="G2073" s="27">
        <v>0</v>
      </c>
      <c r="H2073" s="27">
        <v>0</v>
      </c>
      <c r="I2073" s="27">
        <f t="shared" si="73"/>
        <v>0</v>
      </c>
    </row>
    <row r="2074" spans="1:9" x14ac:dyDescent="0.25">
      <c r="A2074" s="24"/>
      <c r="B2074" s="7" t="s">
        <v>42</v>
      </c>
      <c r="C2074" s="261"/>
      <c r="D2074" s="261"/>
      <c r="E2074" s="22"/>
      <c r="F2074" s="27">
        <v>0</v>
      </c>
      <c r="G2074" s="27">
        <v>0</v>
      </c>
      <c r="H2074" s="27">
        <v>0</v>
      </c>
      <c r="I2074" s="27">
        <f t="shared" si="73"/>
        <v>0</v>
      </c>
    </row>
    <row r="2075" spans="1:9" x14ac:dyDescent="0.25">
      <c r="A2075" s="24"/>
      <c r="B2075" s="7" t="s">
        <v>41</v>
      </c>
      <c r="C2075" s="261"/>
      <c r="D2075" s="261"/>
      <c r="E2075" s="22"/>
      <c r="F2075" s="27">
        <v>0</v>
      </c>
      <c r="G2075" s="27">
        <v>0</v>
      </c>
      <c r="H2075" s="27">
        <v>0</v>
      </c>
      <c r="I2075" s="27">
        <f t="shared" si="73"/>
        <v>0</v>
      </c>
    </row>
    <row r="2076" spans="1:9" x14ac:dyDescent="0.25">
      <c r="A2076" s="37"/>
      <c r="B2076" s="38" t="s">
        <v>43</v>
      </c>
      <c r="C2076" s="22"/>
      <c r="D2076" s="22"/>
      <c r="E2076" s="22"/>
      <c r="F2076" s="27">
        <v>0</v>
      </c>
      <c r="G2076" s="27">
        <v>0</v>
      </c>
      <c r="H2076" s="27">
        <v>0</v>
      </c>
      <c r="I2076" s="27">
        <f t="shared" si="73"/>
        <v>0</v>
      </c>
    </row>
    <row r="2077" spans="1:9" x14ac:dyDescent="0.25">
      <c r="A2077" s="37"/>
      <c r="B2077" s="38" t="s">
        <v>44</v>
      </c>
      <c r="C2077" s="22"/>
      <c r="D2077" s="22"/>
      <c r="E2077" s="22"/>
      <c r="F2077" s="27">
        <v>0</v>
      </c>
      <c r="G2077" s="27">
        <v>0</v>
      </c>
      <c r="H2077" s="27">
        <v>0</v>
      </c>
      <c r="I2077" s="27">
        <f t="shared" si="73"/>
        <v>0</v>
      </c>
    </row>
    <row r="2078" spans="1:9" x14ac:dyDescent="0.25">
      <c r="A2078" s="37"/>
      <c r="B2078" s="38" t="s">
        <v>45</v>
      </c>
      <c r="C2078" s="22"/>
      <c r="D2078" s="22"/>
      <c r="E2078" s="22"/>
      <c r="F2078" s="27">
        <v>0</v>
      </c>
      <c r="G2078" s="27">
        <v>0</v>
      </c>
      <c r="H2078" s="27">
        <v>0</v>
      </c>
      <c r="I2078" s="27">
        <f t="shared" si="73"/>
        <v>0</v>
      </c>
    </row>
    <row r="2079" spans="1:9" x14ac:dyDescent="0.25">
      <c r="A2079" s="39" t="s">
        <v>46</v>
      </c>
      <c r="B2079" s="40" t="s">
        <v>47</v>
      </c>
      <c r="C2079" s="38"/>
      <c r="D2079" s="38"/>
      <c r="E2079" s="38"/>
      <c r="F2079" s="23">
        <v>0</v>
      </c>
      <c r="G2079" s="23">
        <v>0</v>
      </c>
      <c r="H2079" s="23">
        <v>0</v>
      </c>
      <c r="I2079" s="27">
        <f t="shared" si="73"/>
        <v>0</v>
      </c>
    </row>
    <row r="2080" spans="1:9" x14ac:dyDescent="0.25">
      <c r="A2080" s="8"/>
      <c r="B2080" s="38" t="s">
        <v>48</v>
      </c>
      <c r="C2080" s="38"/>
      <c r="D2080" s="38"/>
      <c r="E2080" s="38"/>
      <c r="F2080" s="27">
        <v>0</v>
      </c>
      <c r="G2080" s="27">
        <v>0</v>
      </c>
      <c r="H2080" s="27">
        <v>0</v>
      </c>
      <c r="I2080" s="27">
        <f t="shared" si="73"/>
        <v>0</v>
      </c>
    </row>
    <row r="2081" spans="1:9" x14ac:dyDescent="0.25">
      <c r="A2081" s="8"/>
      <c r="B2081" s="38" t="s">
        <v>49</v>
      </c>
      <c r="C2081" s="38"/>
      <c r="D2081" s="38"/>
      <c r="E2081" s="38"/>
      <c r="F2081" s="27">
        <v>0</v>
      </c>
      <c r="G2081" s="27">
        <v>0</v>
      </c>
      <c r="H2081" s="27">
        <v>0</v>
      </c>
      <c r="I2081" s="27">
        <f t="shared" si="73"/>
        <v>0</v>
      </c>
    </row>
    <row r="2082" spans="1:9" x14ac:dyDescent="0.25">
      <c r="A2082" s="8"/>
      <c r="B2082" s="38" t="s">
        <v>37</v>
      </c>
      <c r="C2082" s="38"/>
      <c r="D2082" s="38"/>
      <c r="E2082" s="38"/>
      <c r="F2082" s="27">
        <v>0</v>
      </c>
      <c r="G2082" s="27">
        <v>0</v>
      </c>
      <c r="H2082" s="27">
        <v>0</v>
      </c>
      <c r="I2082" s="27">
        <f t="shared" si="73"/>
        <v>0</v>
      </c>
    </row>
    <row r="2083" spans="1:9" x14ac:dyDescent="0.25">
      <c r="A2083" s="8"/>
      <c r="B2083" s="38" t="s">
        <v>50</v>
      </c>
      <c r="C2083" s="38"/>
      <c r="D2083" s="38"/>
      <c r="E2083" s="38"/>
      <c r="F2083" s="27">
        <v>0</v>
      </c>
      <c r="G2083" s="27">
        <v>0</v>
      </c>
      <c r="H2083" s="27">
        <v>0</v>
      </c>
      <c r="I2083" s="27">
        <f t="shared" si="73"/>
        <v>0</v>
      </c>
    </row>
    <row r="2084" spans="1:9" x14ac:dyDescent="0.25">
      <c r="A2084" s="8"/>
      <c r="B2084" s="38" t="s">
        <v>39</v>
      </c>
      <c r="C2084" s="38"/>
      <c r="D2084" s="38"/>
      <c r="E2084" s="38"/>
      <c r="F2084" s="27">
        <v>0</v>
      </c>
      <c r="G2084" s="27">
        <v>0</v>
      </c>
      <c r="H2084" s="27">
        <v>0</v>
      </c>
      <c r="I2084" s="27">
        <f t="shared" si="73"/>
        <v>0</v>
      </c>
    </row>
    <row r="2085" spans="1:9" x14ac:dyDescent="0.25">
      <c r="A2085" s="39"/>
      <c r="B2085" s="38" t="s">
        <v>51</v>
      </c>
      <c r="C2085" s="38"/>
      <c r="D2085" s="38"/>
      <c r="E2085" s="38"/>
      <c r="F2085" s="27">
        <v>0</v>
      </c>
      <c r="G2085" s="27">
        <v>0</v>
      </c>
      <c r="H2085" s="27">
        <v>0</v>
      </c>
      <c r="I2085" s="27">
        <f t="shared" si="73"/>
        <v>0</v>
      </c>
    </row>
    <row r="2086" spans="1:9" x14ac:dyDescent="0.25">
      <c r="A2086" s="8"/>
      <c r="B2086" s="7" t="s">
        <v>41</v>
      </c>
      <c r="C2086" s="7"/>
      <c r="D2086" s="7"/>
      <c r="E2086" s="7"/>
      <c r="F2086" s="27">
        <v>0</v>
      </c>
      <c r="G2086" s="27">
        <v>0</v>
      </c>
      <c r="H2086" s="27">
        <v>0</v>
      </c>
      <c r="I2086" s="27">
        <f t="shared" si="73"/>
        <v>0</v>
      </c>
    </row>
    <row r="2087" spans="1:9" x14ac:dyDescent="0.25">
      <c r="A2087" s="24"/>
      <c r="B2087" s="7" t="s">
        <v>52</v>
      </c>
      <c r="C2087" s="7"/>
      <c r="D2087" s="7"/>
      <c r="E2087" s="7"/>
      <c r="F2087" s="27">
        <v>0</v>
      </c>
      <c r="G2087" s="27">
        <v>0</v>
      </c>
      <c r="H2087" s="27">
        <v>0</v>
      </c>
      <c r="I2087" s="27">
        <f t="shared" si="73"/>
        <v>0</v>
      </c>
    </row>
    <row r="2088" spans="1:9" x14ac:dyDescent="0.25">
      <c r="A2088" s="24"/>
      <c r="B2088" s="7" t="s">
        <v>41</v>
      </c>
      <c r="C2088" s="7"/>
      <c r="D2088" s="7"/>
      <c r="E2088" s="7"/>
      <c r="F2088" s="27">
        <v>0</v>
      </c>
      <c r="G2088" s="27">
        <v>0</v>
      </c>
      <c r="H2088" s="27">
        <v>0</v>
      </c>
      <c r="I2088" s="27">
        <f t="shared" si="73"/>
        <v>0</v>
      </c>
    </row>
    <row r="2089" spans="1:9" x14ac:dyDescent="0.25">
      <c r="A2089" s="24"/>
      <c r="B2089" s="7" t="s">
        <v>53</v>
      </c>
      <c r="C2089" s="7"/>
      <c r="D2089" s="7"/>
      <c r="E2089" s="7"/>
      <c r="F2089" s="27">
        <v>0</v>
      </c>
      <c r="G2089" s="27">
        <v>0</v>
      </c>
      <c r="H2089" s="27">
        <v>0</v>
      </c>
      <c r="I2089" s="27">
        <f t="shared" si="73"/>
        <v>0</v>
      </c>
    </row>
    <row r="2090" spans="1:9" x14ac:dyDescent="0.25">
      <c r="A2090" s="24"/>
      <c r="B2090" s="7" t="s">
        <v>54</v>
      </c>
      <c r="C2090" s="7"/>
      <c r="D2090" s="7"/>
      <c r="E2090" s="7"/>
      <c r="F2090" s="27">
        <v>0</v>
      </c>
      <c r="G2090" s="27">
        <v>0</v>
      </c>
      <c r="H2090" s="27">
        <v>0</v>
      </c>
      <c r="I2090" s="27">
        <f t="shared" si="73"/>
        <v>0</v>
      </c>
    </row>
    <row r="2091" spans="1:9" x14ac:dyDescent="0.25">
      <c r="A2091" s="24"/>
      <c r="B2091" s="7" t="s">
        <v>45</v>
      </c>
      <c r="C2091" s="7"/>
      <c r="D2091" s="7"/>
      <c r="E2091" s="7"/>
      <c r="F2091" s="27">
        <v>0</v>
      </c>
      <c r="G2091" s="27">
        <v>0</v>
      </c>
      <c r="H2091" s="27">
        <v>0</v>
      </c>
      <c r="I2091" s="27">
        <f t="shared" si="73"/>
        <v>0</v>
      </c>
    </row>
    <row r="2092" spans="1:9" x14ac:dyDescent="0.25">
      <c r="A2092" s="41" t="s">
        <v>55</v>
      </c>
      <c r="B2092" s="42" t="s">
        <v>56</v>
      </c>
      <c r="C2092" s="7"/>
      <c r="D2092" s="7"/>
      <c r="E2092" s="7"/>
      <c r="F2092" s="23">
        <v>0</v>
      </c>
      <c r="G2092" s="23">
        <v>0</v>
      </c>
      <c r="H2092" s="23">
        <v>0</v>
      </c>
      <c r="I2092" s="23">
        <f>SUM(I2093:I2102)</f>
        <v>0</v>
      </c>
    </row>
    <row r="2093" spans="1:9" x14ac:dyDescent="0.25">
      <c r="A2093" s="24"/>
      <c r="B2093" s="7" t="s">
        <v>57</v>
      </c>
      <c r="C2093" s="7"/>
      <c r="D2093" s="7"/>
      <c r="E2093" s="7"/>
      <c r="F2093" s="27">
        <v>0</v>
      </c>
      <c r="G2093" s="27">
        <v>0</v>
      </c>
      <c r="H2093" s="27">
        <v>0</v>
      </c>
      <c r="I2093" s="27">
        <f t="shared" ref="I2093:I2103" si="74">SUM(F2093:F2093)</f>
        <v>0</v>
      </c>
    </row>
    <row r="2094" spans="1:9" x14ac:dyDescent="0.25">
      <c r="A2094" s="24"/>
      <c r="B2094" s="7" t="s">
        <v>58</v>
      </c>
      <c r="C2094" s="7"/>
      <c r="D2094" s="7"/>
      <c r="E2094" s="7"/>
      <c r="F2094" s="27">
        <v>0</v>
      </c>
      <c r="G2094" s="27">
        <v>0</v>
      </c>
      <c r="H2094" s="27">
        <v>0</v>
      </c>
      <c r="I2094" s="27">
        <f t="shared" si="74"/>
        <v>0</v>
      </c>
    </row>
    <row r="2095" spans="1:9" x14ac:dyDescent="0.25">
      <c r="A2095" s="24"/>
      <c r="B2095" s="7" t="s">
        <v>59</v>
      </c>
      <c r="C2095" s="7"/>
      <c r="D2095" s="7"/>
      <c r="E2095" s="7"/>
      <c r="F2095" s="27">
        <v>0</v>
      </c>
      <c r="G2095" s="27">
        <v>0</v>
      </c>
      <c r="H2095" s="27">
        <v>0</v>
      </c>
      <c r="I2095" s="27">
        <f t="shared" si="74"/>
        <v>0</v>
      </c>
    </row>
    <row r="2096" spans="1:9" x14ac:dyDescent="0.25">
      <c r="A2096" s="24"/>
      <c r="B2096" s="7" t="s">
        <v>60</v>
      </c>
      <c r="C2096" s="7"/>
      <c r="D2096" s="7"/>
      <c r="E2096" s="7"/>
      <c r="F2096" s="27">
        <v>0</v>
      </c>
      <c r="G2096" s="27">
        <v>0</v>
      </c>
      <c r="H2096" s="27">
        <v>0</v>
      </c>
      <c r="I2096" s="27">
        <f t="shared" si="74"/>
        <v>0</v>
      </c>
    </row>
    <row r="2097" spans="1:9" x14ac:dyDescent="0.25">
      <c r="A2097" s="24"/>
      <c r="B2097" s="7" t="s">
        <v>61</v>
      </c>
      <c r="C2097" s="7"/>
      <c r="D2097" s="7"/>
      <c r="E2097" s="7"/>
      <c r="F2097" s="27">
        <v>0</v>
      </c>
      <c r="G2097" s="27">
        <v>0</v>
      </c>
      <c r="H2097" s="27">
        <v>0</v>
      </c>
      <c r="I2097" s="27">
        <f t="shared" si="74"/>
        <v>0</v>
      </c>
    </row>
    <row r="2098" spans="1:9" x14ac:dyDescent="0.25">
      <c r="A2098" s="24"/>
      <c r="B2098" s="7" t="s">
        <v>62</v>
      </c>
      <c r="C2098" s="7"/>
      <c r="D2098" s="7"/>
      <c r="E2098" s="7"/>
      <c r="F2098" s="27">
        <v>0</v>
      </c>
      <c r="G2098" s="27">
        <v>0</v>
      </c>
      <c r="H2098" s="27">
        <v>0</v>
      </c>
      <c r="I2098" s="27">
        <f t="shared" si="74"/>
        <v>0</v>
      </c>
    </row>
    <row r="2099" spans="1:9" x14ac:dyDescent="0.25">
      <c r="A2099" s="24"/>
      <c r="B2099" s="7" t="s">
        <v>63</v>
      </c>
      <c r="C2099" s="7"/>
      <c r="D2099" s="7"/>
      <c r="E2099" s="7"/>
      <c r="F2099" s="27">
        <v>0</v>
      </c>
      <c r="G2099" s="27">
        <v>0</v>
      </c>
      <c r="H2099" s="27">
        <v>0</v>
      </c>
      <c r="I2099" s="27">
        <f t="shared" si="74"/>
        <v>0</v>
      </c>
    </row>
    <row r="2100" spans="1:9" x14ac:dyDescent="0.25">
      <c r="A2100" s="24"/>
      <c r="B2100" s="7" t="s">
        <v>64</v>
      </c>
      <c r="C2100" s="7"/>
      <c r="D2100" s="7"/>
      <c r="E2100" s="7"/>
      <c r="F2100" s="27">
        <v>0</v>
      </c>
      <c r="G2100" s="27">
        <v>0</v>
      </c>
      <c r="H2100" s="27">
        <v>0</v>
      </c>
      <c r="I2100" s="27">
        <f t="shared" si="74"/>
        <v>0</v>
      </c>
    </row>
    <row r="2101" spans="1:9" x14ac:dyDescent="0.25">
      <c r="A2101" s="24"/>
      <c r="B2101" s="7" t="s">
        <v>65</v>
      </c>
      <c r="C2101" s="7"/>
      <c r="D2101" s="7"/>
      <c r="E2101" s="7"/>
      <c r="F2101" s="27">
        <v>0</v>
      </c>
      <c r="G2101" s="27">
        <v>0</v>
      </c>
      <c r="H2101" s="27">
        <v>0</v>
      </c>
      <c r="I2101" s="27">
        <f t="shared" si="74"/>
        <v>0</v>
      </c>
    </row>
    <row r="2102" spans="1:9" x14ac:dyDescent="0.25">
      <c r="A2102" s="24"/>
      <c r="B2102" s="7" t="s">
        <v>66</v>
      </c>
      <c r="C2102" s="7"/>
      <c r="D2102" s="7"/>
      <c r="E2102" s="7"/>
      <c r="F2102" s="27">
        <v>0</v>
      </c>
      <c r="G2102" s="27">
        <v>0</v>
      </c>
      <c r="H2102" s="27">
        <v>0</v>
      </c>
      <c r="I2102" s="27">
        <f t="shared" si="74"/>
        <v>0</v>
      </c>
    </row>
    <row r="2103" spans="1:9" x14ac:dyDescent="0.25">
      <c r="A2103" s="24"/>
      <c r="B2103" s="7" t="s">
        <v>67</v>
      </c>
      <c r="C2103" s="7"/>
      <c r="D2103" s="7"/>
      <c r="E2103" s="7"/>
      <c r="F2103" s="27">
        <v>0</v>
      </c>
      <c r="G2103" s="27">
        <v>0</v>
      </c>
      <c r="H2103" s="27">
        <v>0</v>
      </c>
      <c r="I2103" s="27">
        <f t="shared" si="74"/>
        <v>0</v>
      </c>
    </row>
    <row r="2104" spans="1:9" x14ac:dyDescent="0.25">
      <c r="A2104" s="41" t="s">
        <v>68</v>
      </c>
      <c r="B2104" s="42" t="s">
        <v>69</v>
      </c>
      <c r="C2104" s="7"/>
      <c r="D2104" s="7"/>
      <c r="E2104" s="7"/>
      <c r="F2104" s="23">
        <v>0</v>
      </c>
      <c r="G2104" s="23">
        <v>0</v>
      </c>
      <c r="H2104" s="23">
        <v>0</v>
      </c>
      <c r="I2104" s="23">
        <v>0</v>
      </c>
    </row>
    <row r="2105" spans="1:9" x14ac:dyDescent="0.25">
      <c r="A2105" s="41"/>
      <c r="B2105" s="7" t="s">
        <v>70</v>
      </c>
      <c r="C2105" s="7"/>
      <c r="D2105" s="7"/>
      <c r="E2105" s="7"/>
      <c r="F2105" s="27">
        <v>0</v>
      </c>
      <c r="G2105" s="27">
        <v>0</v>
      </c>
      <c r="H2105" s="27">
        <v>0</v>
      </c>
      <c r="I2105" s="27">
        <f t="shared" ref="I2105:I2120" si="75">SUM(F2105:F2105)</f>
        <v>0</v>
      </c>
    </row>
    <row r="2106" spans="1:9" x14ac:dyDescent="0.25">
      <c r="A2106" s="41"/>
      <c r="B2106" s="7" t="s">
        <v>71</v>
      </c>
      <c r="C2106" s="7"/>
      <c r="D2106" s="7"/>
      <c r="E2106" s="7"/>
      <c r="F2106" s="27">
        <v>0</v>
      </c>
      <c r="G2106" s="27">
        <v>0</v>
      </c>
      <c r="H2106" s="27">
        <v>0</v>
      </c>
      <c r="I2106" s="27">
        <f t="shared" si="75"/>
        <v>0</v>
      </c>
    </row>
    <row r="2107" spans="1:9" x14ac:dyDescent="0.25">
      <c r="A2107" s="41"/>
      <c r="B2107" s="7" t="s">
        <v>72</v>
      </c>
      <c r="C2107" s="7"/>
      <c r="D2107" s="7"/>
      <c r="E2107" s="7"/>
      <c r="F2107" s="27">
        <v>0</v>
      </c>
      <c r="G2107" s="27">
        <v>0</v>
      </c>
      <c r="H2107" s="27">
        <v>0</v>
      </c>
      <c r="I2107" s="27">
        <f t="shared" si="75"/>
        <v>0</v>
      </c>
    </row>
    <row r="2108" spans="1:9" x14ac:dyDescent="0.25">
      <c r="A2108" s="41"/>
      <c r="B2108" s="7" t="s">
        <v>73</v>
      </c>
      <c r="C2108" s="7"/>
      <c r="D2108" s="7"/>
      <c r="E2108" s="7"/>
      <c r="F2108" s="27">
        <v>0</v>
      </c>
      <c r="G2108" s="27">
        <v>0</v>
      </c>
      <c r="H2108" s="27">
        <v>0</v>
      </c>
      <c r="I2108" s="27">
        <f t="shared" si="75"/>
        <v>0</v>
      </c>
    </row>
    <row r="2109" spans="1:9" x14ac:dyDescent="0.25">
      <c r="A2109" s="41"/>
      <c r="B2109" s="7" t="s">
        <v>74</v>
      </c>
      <c r="C2109" s="7"/>
      <c r="D2109" s="7"/>
      <c r="E2109" s="7"/>
      <c r="F2109" s="27">
        <v>0</v>
      </c>
      <c r="G2109" s="27">
        <v>0</v>
      </c>
      <c r="H2109" s="27">
        <v>0</v>
      </c>
      <c r="I2109" s="27">
        <f t="shared" si="75"/>
        <v>0</v>
      </c>
    </row>
    <row r="2110" spans="1:9" x14ac:dyDescent="0.25">
      <c r="A2110" s="41" t="s">
        <v>75</v>
      </c>
      <c r="B2110" s="42" t="s">
        <v>76</v>
      </c>
      <c r="C2110" s="7"/>
      <c r="D2110" s="7"/>
      <c r="E2110" s="7"/>
      <c r="F2110" s="23">
        <v>0</v>
      </c>
      <c r="G2110" s="23">
        <v>0</v>
      </c>
      <c r="H2110" s="23">
        <v>0</v>
      </c>
      <c r="I2110" s="27">
        <f t="shared" si="75"/>
        <v>0</v>
      </c>
    </row>
    <row r="2111" spans="1:9" x14ac:dyDescent="0.25">
      <c r="A2111" s="41"/>
      <c r="B2111" s="42" t="s">
        <v>77</v>
      </c>
      <c r="C2111" s="7"/>
      <c r="D2111" s="7"/>
      <c r="E2111" s="7"/>
      <c r="F2111" s="27">
        <v>0</v>
      </c>
      <c r="G2111" s="27">
        <v>0</v>
      </c>
      <c r="H2111" s="27">
        <v>0</v>
      </c>
      <c r="I2111" s="27">
        <f t="shared" si="75"/>
        <v>0</v>
      </c>
    </row>
    <row r="2112" spans="1:9" x14ac:dyDescent="0.25">
      <c r="A2112" s="41"/>
      <c r="B2112" s="7" t="s">
        <v>78</v>
      </c>
      <c r="C2112" s="7"/>
      <c r="D2112" s="7"/>
      <c r="E2112" s="7"/>
      <c r="F2112" s="27">
        <v>0</v>
      </c>
      <c r="G2112" s="27">
        <v>0</v>
      </c>
      <c r="H2112" s="27">
        <v>0</v>
      </c>
      <c r="I2112" s="27">
        <f t="shared" si="75"/>
        <v>0</v>
      </c>
    </row>
    <row r="2113" spans="1:12" x14ac:dyDescent="0.25">
      <c r="A2113" s="41"/>
      <c r="B2113" s="7" t="s">
        <v>79</v>
      </c>
      <c r="C2113" s="7"/>
      <c r="D2113" s="7"/>
      <c r="E2113" s="7"/>
      <c r="F2113" s="27">
        <v>0</v>
      </c>
      <c r="G2113" s="27">
        <v>0</v>
      </c>
      <c r="H2113" s="27">
        <v>0</v>
      </c>
      <c r="I2113" s="27">
        <f t="shared" si="75"/>
        <v>0</v>
      </c>
    </row>
    <row r="2114" spans="1:12" x14ac:dyDescent="0.25">
      <c r="A2114" s="41"/>
      <c r="B2114" s="7" t="s">
        <v>80</v>
      </c>
      <c r="C2114" s="7"/>
      <c r="D2114" s="7"/>
      <c r="E2114" s="7"/>
      <c r="F2114" s="27">
        <v>0</v>
      </c>
      <c r="G2114" s="27">
        <v>0</v>
      </c>
      <c r="H2114" s="27">
        <v>0</v>
      </c>
      <c r="I2114" s="27">
        <f t="shared" si="75"/>
        <v>0</v>
      </c>
    </row>
    <row r="2115" spans="1:12" x14ac:dyDescent="0.25">
      <c r="A2115" s="41" t="s">
        <v>81</v>
      </c>
      <c r="B2115" s="42" t="s">
        <v>82</v>
      </c>
      <c r="C2115" s="7"/>
      <c r="D2115" s="7"/>
      <c r="E2115" s="7"/>
      <c r="F2115" s="23">
        <v>0</v>
      </c>
      <c r="G2115" s="23">
        <v>0</v>
      </c>
      <c r="H2115" s="23">
        <v>0</v>
      </c>
      <c r="I2115" s="27">
        <f t="shared" si="75"/>
        <v>0</v>
      </c>
    </row>
    <row r="2116" spans="1:12" x14ac:dyDescent="0.25">
      <c r="A2116" s="41"/>
      <c r="B2116" s="7" t="s">
        <v>83</v>
      </c>
      <c r="C2116" s="7"/>
      <c r="D2116" s="7"/>
      <c r="E2116" s="7"/>
      <c r="F2116" s="27">
        <v>0</v>
      </c>
      <c r="G2116" s="27">
        <v>0</v>
      </c>
      <c r="H2116" s="27">
        <v>0</v>
      </c>
      <c r="I2116" s="27">
        <f t="shared" si="75"/>
        <v>0</v>
      </c>
    </row>
    <row r="2117" spans="1:12" x14ac:dyDescent="0.25">
      <c r="A2117" s="41"/>
      <c r="B2117" s="7" t="s">
        <v>84</v>
      </c>
      <c r="C2117" s="7"/>
      <c r="D2117" s="7"/>
      <c r="E2117" s="7"/>
      <c r="F2117" s="27">
        <v>0</v>
      </c>
      <c r="G2117" s="27">
        <v>0</v>
      </c>
      <c r="H2117" s="27">
        <v>0</v>
      </c>
      <c r="I2117" s="27">
        <f t="shared" si="75"/>
        <v>0</v>
      </c>
    </row>
    <row r="2118" spans="1:12" x14ac:dyDescent="0.25">
      <c r="A2118" s="41"/>
      <c r="B2118" s="7" t="s">
        <v>85</v>
      </c>
      <c r="C2118" s="7"/>
      <c r="D2118" s="7"/>
      <c r="E2118" s="7"/>
      <c r="F2118" s="27">
        <v>0</v>
      </c>
      <c r="G2118" s="27">
        <v>0</v>
      </c>
      <c r="H2118" s="27">
        <v>0</v>
      </c>
      <c r="I2118" s="27">
        <f t="shared" si="75"/>
        <v>0</v>
      </c>
    </row>
    <row r="2119" spans="1:12" x14ac:dyDescent="0.25">
      <c r="A2119" s="41"/>
      <c r="B2119" s="7" t="s">
        <v>86</v>
      </c>
      <c r="C2119" s="7"/>
      <c r="D2119" s="7"/>
      <c r="E2119" s="7"/>
      <c r="F2119" s="27">
        <v>0</v>
      </c>
      <c r="G2119" s="27">
        <v>0</v>
      </c>
      <c r="H2119" s="27">
        <v>0</v>
      </c>
      <c r="I2119" s="27">
        <f t="shared" si="75"/>
        <v>0</v>
      </c>
    </row>
    <row r="2120" spans="1:12" x14ac:dyDescent="0.25">
      <c r="A2120" s="24"/>
      <c r="B2120" s="7" t="s">
        <v>87</v>
      </c>
      <c r="C2120" s="7"/>
      <c r="D2120" s="7"/>
      <c r="E2120" s="7"/>
      <c r="F2120" s="27">
        <v>0</v>
      </c>
      <c r="G2120" s="27">
        <v>0</v>
      </c>
      <c r="H2120" s="27">
        <v>0</v>
      </c>
      <c r="I2120" s="27">
        <f t="shared" si="75"/>
        <v>0</v>
      </c>
    </row>
    <row r="2121" spans="1:12" x14ac:dyDescent="0.25">
      <c r="A2121" s="24"/>
      <c r="B2121" s="42" t="s">
        <v>88</v>
      </c>
      <c r="C2121" s="7"/>
      <c r="D2121" s="7"/>
      <c r="E2121" s="7"/>
      <c r="F2121" s="43">
        <f>+F2055+F2036+F2042</f>
        <v>17780000.490000002</v>
      </c>
      <c r="G2121" s="43">
        <f>+G2055+G2036+G2042</f>
        <v>20308734.23</v>
      </c>
      <c r="H2121" s="43">
        <f>+H2055+H2036+H2042</f>
        <v>28210037.259999998</v>
      </c>
      <c r="I2121" s="43">
        <f>+I2055+I2042+I2036+I2092</f>
        <v>66298771.979999997</v>
      </c>
      <c r="J2121" s="10">
        <v>66295750.579999998</v>
      </c>
      <c r="K2121" s="10">
        <f>+I2121-J2121</f>
        <v>3021.3999999985099</v>
      </c>
      <c r="L2121" s="10"/>
    </row>
    <row r="2122" spans="1:12" x14ac:dyDescent="0.25">
      <c r="A2122" s="24"/>
      <c r="B2122" s="42"/>
      <c r="C2122" s="7"/>
      <c r="D2122" s="7"/>
      <c r="E2122" s="7"/>
      <c r="F2122" s="27"/>
      <c r="G2122" s="27"/>
      <c r="H2122" s="27"/>
      <c r="I2122" s="27"/>
    </row>
    <row r="2123" spans="1:12" ht="15.75" thickBot="1" x14ac:dyDescent="0.3">
      <c r="A2123" s="24"/>
      <c r="B2123" s="42" t="s">
        <v>176</v>
      </c>
      <c r="C2123" s="7"/>
      <c r="D2123" s="7"/>
      <c r="E2123" s="7"/>
      <c r="F2123" s="27"/>
      <c r="G2123" s="27"/>
      <c r="H2123" s="47">
        <v>3021.4</v>
      </c>
      <c r="I2123" s="27">
        <f>-H2123</f>
        <v>-3021.4</v>
      </c>
    </row>
    <row r="2124" spans="1:12" ht="15.75" thickTop="1" x14ac:dyDescent="0.25">
      <c r="A2124" s="24"/>
      <c r="B2124" s="42"/>
      <c r="C2124" s="7"/>
      <c r="D2124" s="7"/>
      <c r="E2124" s="7"/>
      <c r="F2124" s="27"/>
      <c r="G2124" s="27"/>
      <c r="H2124" s="27"/>
    </row>
    <row r="2125" spans="1:12" x14ac:dyDescent="0.25">
      <c r="A2125" s="41" t="s">
        <v>89</v>
      </c>
      <c r="B2125" s="42" t="s">
        <v>90</v>
      </c>
      <c r="C2125" s="7"/>
      <c r="D2125" s="7"/>
      <c r="E2125" s="7"/>
      <c r="F2125" s="27"/>
      <c r="G2125" s="27"/>
      <c r="H2125" s="27"/>
    </row>
    <row r="2126" spans="1:12" x14ac:dyDescent="0.25">
      <c r="A2126" s="41" t="s">
        <v>91</v>
      </c>
      <c r="B2126" s="42" t="s">
        <v>92</v>
      </c>
      <c r="C2126" s="7"/>
      <c r="D2126" s="7"/>
      <c r="E2126" s="7"/>
      <c r="F2126" s="23">
        <v>0</v>
      </c>
      <c r="G2126" s="23">
        <v>0</v>
      </c>
      <c r="H2126" s="23">
        <v>0</v>
      </c>
      <c r="I2126" s="23">
        <v>0</v>
      </c>
    </row>
    <row r="2127" spans="1:12" x14ac:dyDescent="0.25">
      <c r="A2127" s="24"/>
      <c r="B2127" s="7" t="s">
        <v>93</v>
      </c>
      <c r="C2127" s="7"/>
      <c r="D2127" s="7" t="s">
        <v>94</v>
      </c>
      <c r="E2127" s="7"/>
      <c r="F2127" s="27">
        <v>0</v>
      </c>
      <c r="G2127" s="27">
        <v>0</v>
      </c>
      <c r="H2127" s="27">
        <v>0</v>
      </c>
      <c r="I2127" s="27">
        <v>0</v>
      </c>
    </row>
    <row r="2128" spans="1:12" x14ac:dyDescent="0.25">
      <c r="A2128" s="24"/>
      <c r="B2128" s="7" t="s">
        <v>95</v>
      </c>
      <c r="C2128" s="7"/>
      <c r="D2128" s="7"/>
      <c r="E2128" s="7"/>
      <c r="F2128" s="27">
        <v>0</v>
      </c>
      <c r="G2128" s="27">
        <v>0</v>
      </c>
      <c r="H2128" s="27">
        <v>0</v>
      </c>
      <c r="I2128" s="27">
        <v>0</v>
      </c>
    </row>
    <row r="2129" spans="1:9" x14ac:dyDescent="0.25">
      <c r="A2129" s="41" t="s">
        <v>96</v>
      </c>
      <c r="B2129" s="44" t="s">
        <v>97</v>
      </c>
      <c r="C2129" s="7"/>
      <c r="D2129" s="7"/>
      <c r="E2129" s="7"/>
      <c r="F2129" s="23">
        <v>0</v>
      </c>
      <c r="G2129" s="23">
        <v>0</v>
      </c>
      <c r="H2129" s="23">
        <v>0</v>
      </c>
      <c r="I2129" s="23">
        <v>0</v>
      </c>
    </row>
    <row r="2130" spans="1:9" x14ac:dyDescent="0.25">
      <c r="A2130" s="24"/>
      <c r="B2130" s="7" t="s">
        <v>98</v>
      </c>
      <c r="C2130" s="7"/>
      <c r="D2130" s="7"/>
      <c r="E2130" s="7"/>
      <c r="F2130" s="27">
        <v>0</v>
      </c>
      <c r="G2130" s="27">
        <v>0</v>
      </c>
      <c r="H2130" s="27">
        <v>0</v>
      </c>
      <c r="I2130" s="27">
        <v>0</v>
      </c>
    </row>
    <row r="2131" spans="1:9" x14ac:dyDescent="0.25">
      <c r="A2131" s="24"/>
      <c r="B2131" s="7" t="s">
        <v>99</v>
      </c>
      <c r="C2131" s="7"/>
      <c r="D2131" s="7"/>
      <c r="E2131" s="7"/>
      <c r="F2131" s="27">
        <v>0</v>
      </c>
      <c r="G2131" s="27">
        <v>0</v>
      </c>
      <c r="H2131" s="27">
        <v>0</v>
      </c>
      <c r="I2131" s="27">
        <v>0</v>
      </c>
    </row>
    <row r="2132" spans="1:9" x14ac:dyDescent="0.25">
      <c r="A2132" s="41" t="s">
        <v>100</v>
      </c>
      <c r="B2132" s="42" t="s">
        <v>101</v>
      </c>
      <c r="C2132" s="7"/>
      <c r="D2132" s="7"/>
      <c r="E2132" s="7"/>
      <c r="F2132" s="23">
        <v>0</v>
      </c>
      <c r="G2132" s="23">
        <v>0</v>
      </c>
      <c r="H2132" s="23">
        <v>0</v>
      </c>
      <c r="I2132" s="23">
        <v>0</v>
      </c>
    </row>
    <row r="2133" spans="1:9" x14ac:dyDescent="0.25">
      <c r="A2133" s="24"/>
      <c r="B2133" s="45" t="s">
        <v>102</v>
      </c>
      <c r="C2133" s="7"/>
      <c r="D2133" s="7"/>
      <c r="E2133" s="7"/>
      <c r="F2133" s="27">
        <v>0</v>
      </c>
      <c r="G2133" s="27">
        <v>0</v>
      </c>
      <c r="H2133" s="27">
        <v>0</v>
      </c>
      <c r="I2133" s="27">
        <v>0</v>
      </c>
    </row>
    <row r="2134" spans="1:9" x14ac:dyDescent="0.25">
      <c r="A2134" s="24"/>
      <c r="B2134" s="45" t="s">
        <v>103</v>
      </c>
      <c r="C2134" s="7"/>
      <c r="D2134" s="7"/>
      <c r="E2134" s="7"/>
      <c r="F2134" s="46">
        <v>0</v>
      </c>
      <c r="G2134" s="46">
        <v>0</v>
      </c>
      <c r="H2134" s="46">
        <v>0</v>
      </c>
      <c r="I2134" s="46">
        <v>0</v>
      </c>
    </row>
    <row r="2135" spans="1:9" x14ac:dyDescent="0.25">
      <c r="A2135" s="24"/>
      <c r="B2135" s="42" t="s">
        <v>104</v>
      </c>
      <c r="C2135" s="7"/>
      <c r="D2135" s="7"/>
      <c r="E2135" s="7"/>
      <c r="F2135" s="23">
        <f>+F2131+F2130+F2129+F2128+F2126+F2125</f>
        <v>0</v>
      </c>
      <c r="G2135" s="23">
        <f t="shared" ref="G2135:H2135" si="76">+G2131+G2130+G2129+G2128+G2126+G2125</f>
        <v>0</v>
      </c>
      <c r="H2135" s="23">
        <f t="shared" si="76"/>
        <v>0</v>
      </c>
      <c r="I2135" s="23">
        <f>+I2131+I2130+I2129+I2128+I2126+I2125</f>
        <v>0</v>
      </c>
    </row>
    <row r="2136" spans="1:9" x14ac:dyDescent="0.25">
      <c r="A2136" s="24"/>
      <c r="B2136" s="42"/>
      <c r="C2136" s="7"/>
      <c r="D2136" s="7"/>
      <c r="E2136" s="7"/>
      <c r="F2136" s="23"/>
      <c r="G2136" s="23"/>
      <c r="H2136" s="23"/>
      <c r="I2136" s="23"/>
    </row>
    <row r="2138" spans="1:9" ht="15.75" thickBot="1" x14ac:dyDescent="0.3">
      <c r="A2138" s="7"/>
      <c r="B2138" s="42" t="s">
        <v>105</v>
      </c>
      <c r="C2138" s="7"/>
      <c r="D2138" s="7"/>
      <c r="E2138" s="7"/>
      <c r="F2138" s="47">
        <f t="shared" ref="F2138:G2138" si="77">+F2135+F2121</f>
        <v>17780000.490000002</v>
      </c>
      <c r="G2138" s="47">
        <f t="shared" si="77"/>
        <v>20308734.23</v>
      </c>
      <c r="H2138" s="47">
        <f>+H2135+H2121-H2123</f>
        <v>28207015.859999999</v>
      </c>
      <c r="I2138" s="47">
        <f>+I2135+I2121-H2123</f>
        <v>66295750.579999998</v>
      </c>
    </row>
    <row r="2139" spans="1:9" ht="15.75" thickTop="1" x14ac:dyDescent="0.25">
      <c r="A2139" s="7"/>
      <c r="B2139" s="42"/>
      <c r="C2139" s="7"/>
      <c r="D2139" s="7"/>
      <c r="E2139" s="7"/>
      <c r="F2139" s="23" t="s">
        <v>168</v>
      </c>
      <c r="G2139" s="23"/>
      <c r="H2139" s="23"/>
    </row>
    <row r="2140" spans="1:9" x14ac:dyDescent="0.25">
      <c r="A2140" s="7"/>
      <c r="B2140" s="42"/>
      <c r="C2140" s="7"/>
      <c r="D2140" s="7"/>
      <c r="E2140" s="7"/>
      <c r="F2140" s="23"/>
      <c r="G2140" s="23"/>
      <c r="H2140" s="23"/>
      <c r="I2140" s="10"/>
    </row>
    <row r="2141" spans="1:9" x14ac:dyDescent="0.25">
      <c r="A2141" s="7"/>
      <c r="B2141" s="42"/>
      <c r="C2141" s="7"/>
      <c r="D2141" s="7"/>
      <c r="E2141" s="7"/>
      <c r="F2141" s="23"/>
      <c r="G2141" s="23"/>
      <c r="H2141" s="23"/>
      <c r="I2141" s="10"/>
    </row>
    <row r="2142" spans="1:9" x14ac:dyDescent="0.25">
      <c r="A2142" s="7"/>
      <c r="B2142" s="42"/>
      <c r="C2142" s="7"/>
      <c r="D2142" s="7"/>
      <c r="E2142" s="7"/>
      <c r="F2142" s="23"/>
      <c r="G2142" s="23"/>
      <c r="H2142" s="10"/>
    </row>
    <row r="2143" spans="1:9" x14ac:dyDescent="0.25">
      <c r="A2143" s="277" t="s">
        <v>106</v>
      </c>
      <c r="B2143" s="277"/>
      <c r="C2143" s="277"/>
      <c r="D2143" s="277"/>
      <c r="E2143" s="277"/>
      <c r="F2143" s="277" t="s">
        <v>107</v>
      </c>
      <c r="G2143" s="277"/>
      <c r="H2143" s="277"/>
    </row>
    <row r="2144" spans="1:9" x14ac:dyDescent="0.25">
      <c r="A2144" s="49"/>
      <c r="B2144" s="12"/>
      <c r="C2144" s="12"/>
      <c r="D2144" s="11"/>
      <c r="E2144" s="11"/>
      <c r="F2144" s="12"/>
      <c r="G2144" s="12"/>
      <c r="H2144" s="10"/>
    </row>
    <row r="2145" spans="1:8" x14ac:dyDescent="0.25">
      <c r="A2145" s="12"/>
      <c r="B2145" s="12"/>
      <c r="C2145" s="12"/>
      <c r="D2145" s="11"/>
      <c r="E2145" s="11"/>
      <c r="F2145" s="12"/>
      <c r="G2145" s="12"/>
      <c r="H2145" s="10"/>
    </row>
    <row r="2146" spans="1:8" x14ac:dyDescent="0.25">
      <c r="A2146" s="280" t="s">
        <v>174</v>
      </c>
      <c r="B2146" s="280"/>
      <c r="C2146" s="280"/>
      <c r="D2146" s="280"/>
      <c r="E2146" s="280"/>
      <c r="F2146" s="278" t="s">
        <v>175</v>
      </c>
      <c r="G2146" s="278"/>
      <c r="H2146" s="278"/>
    </row>
    <row r="2147" spans="1:8" x14ac:dyDescent="0.25">
      <c r="A2147" s="279" t="s">
        <v>108</v>
      </c>
      <c r="B2147" s="279"/>
      <c r="C2147" s="279"/>
      <c r="D2147" s="279"/>
      <c r="E2147" s="279"/>
      <c r="F2147" s="279" t="s">
        <v>164</v>
      </c>
      <c r="G2147" s="279"/>
      <c r="H2147" s="279"/>
    </row>
    <row r="2158" spans="1:8" x14ac:dyDescent="0.25">
      <c r="E2158" t="s">
        <v>157</v>
      </c>
    </row>
    <row r="2160" spans="1:8" x14ac:dyDescent="0.25">
      <c r="A2160" s="11"/>
      <c r="B2160" s="11"/>
      <c r="C2160" s="11"/>
      <c r="D2160" s="11"/>
      <c r="E2160" s="11"/>
      <c r="F2160" s="11"/>
      <c r="G2160" s="11"/>
    </row>
    <row r="2161" spans="1:10" x14ac:dyDescent="0.25">
      <c r="A2161" s="281" t="s">
        <v>0</v>
      </c>
      <c r="B2161" s="281"/>
      <c r="C2161" s="281"/>
      <c r="D2161" s="281"/>
      <c r="E2161" s="281"/>
      <c r="F2161" s="281"/>
      <c r="G2161" s="281"/>
      <c r="H2161" s="281"/>
      <c r="I2161" s="281"/>
    </row>
    <row r="2162" spans="1:10" x14ac:dyDescent="0.25">
      <c r="A2162" s="282" t="s">
        <v>172</v>
      </c>
      <c r="B2162" s="282"/>
      <c r="C2162" s="282"/>
      <c r="D2162" s="282"/>
      <c r="E2162" s="282"/>
      <c r="F2162" s="282"/>
      <c r="G2162" s="282"/>
      <c r="H2162" s="282"/>
      <c r="I2162" s="282"/>
    </row>
    <row r="2163" spans="1:10" x14ac:dyDescent="0.25">
      <c r="A2163" s="14" t="s">
        <v>3</v>
      </c>
      <c r="B2163" s="15" t="s">
        <v>4</v>
      </c>
      <c r="C2163" s="5"/>
      <c r="D2163" s="5"/>
      <c r="E2163" s="6"/>
      <c r="F2163" s="232" t="s">
        <v>5</v>
      </c>
      <c r="G2163" s="233" t="s">
        <v>6</v>
      </c>
      <c r="H2163" s="233" t="s">
        <v>109</v>
      </c>
      <c r="I2163" s="233" t="s">
        <v>110</v>
      </c>
      <c r="J2163" s="234" t="s">
        <v>7</v>
      </c>
    </row>
    <row r="2164" spans="1:10" x14ac:dyDescent="0.25">
      <c r="A2164" s="20" t="s">
        <v>8</v>
      </c>
      <c r="B2164" s="21" t="s">
        <v>9</v>
      </c>
      <c r="C2164" s="21"/>
      <c r="D2164" s="22"/>
      <c r="E2164" s="22"/>
      <c r="F2164" s="23">
        <f>SUM(F2165:F2169)</f>
        <v>17099460.490000002</v>
      </c>
      <c r="G2164" s="23">
        <f>SUM(G2165:G2169)</f>
        <v>17271498.140000001</v>
      </c>
      <c r="H2164" s="23">
        <f>SUM(H2165:H2169)</f>
        <v>20462629.859999999</v>
      </c>
      <c r="I2164" s="23">
        <f>SUM(I2165:I2169)</f>
        <v>17237491.18</v>
      </c>
      <c r="J2164" s="23">
        <f>+J2165+J2166+J2168+J2167+J2169</f>
        <v>72071079.669999987</v>
      </c>
    </row>
    <row r="2165" spans="1:10" x14ac:dyDescent="0.25">
      <c r="A2165" s="24"/>
      <c r="B2165" s="25" t="s">
        <v>10</v>
      </c>
      <c r="C2165" s="26"/>
      <c r="D2165" s="26"/>
      <c r="E2165" s="22"/>
      <c r="F2165" s="27">
        <v>14618544.49</v>
      </c>
      <c r="G2165" s="27">
        <v>14773044.49</v>
      </c>
      <c r="H2165" s="27">
        <f>12382156.36+4853438.13+746549.13</f>
        <v>17982143.619999997</v>
      </c>
      <c r="I2165" s="27">
        <f>12376356.36+2373438.13</f>
        <v>14749794.489999998</v>
      </c>
      <c r="J2165" s="27">
        <f>SUM(F2165:I2165)</f>
        <v>62123527.089999989</v>
      </c>
    </row>
    <row r="2166" spans="1:10" x14ac:dyDescent="0.25">
      <c r="A2166" s="24"/>
      <c r="B2166" s="25" t="s">
        <v>11</v>
      </c>
      <c r="C2166" s="26"/>
      <c r="D2166" s="26"/>
      <c r="E2166" s="22"/>
      <c r="F2166" s="27">
        <v>241000</v>
      </c>
      <c r="G2166" s="27">
        <v>235000</v>
      </c>
      <c r="H2166" s="27">
        <v>220000</v>
      </c>
      <c r="I2166" s="27">
        <v>220000</v>
      </c>
      <c r="J2166" s="27">
        <f t="shared" ref="J2166:J2169" si="78">SUM(F2166:I2166)</f>
        <v>916000</v>
      </c>
    </row>
    <row r="2167" spans="1:10" x14ac:dyDescent="0.25">
      <c r="A2167" s="24"/>
      <c r="B2167" s="28" t="s">
        <v>114</v>
      </c>
      <c r="C2167" s="29"/>
      <c r="D2167" s="29"/>
      <c r="E2167" s="22"/>
      <c r="F2167" s="27">
        <v>0</v>
      </c>
      <c r="G2167" s="27">
        <v>0</v>
      </c>
      <c r="H2167" s="27">
        <v>0</v>
      </c>
      <c r="I2167" s="27">
        <v>0</v>
      </c>
      <c r="J2167" s="27">
        <f t="shared" si="78"/>
        <v>0</v>
      </c>
    </row>
    <row r="2168" spans="1:10" x14ac:dyDescent="0.25">
      <c r="A2168" s="24"/>
      <c r="B2168" s="28" t="s">
        <v>115</v>
      </c>
      <c r="C2168" s="29"/>
      <c r="D2168" s="29"/>
      <c r="E2168" s="22"/>
      <c r="F2168" s="27">
        <v>0</v>
      </c>
      <c r="G2168" s="27">
        <v>0</v>
      </c>
      <c r="H2168" s="27">
        <v>0</v>
      </c>
      <c r="I2168" s="27">
        <v>0</v>
      </c>
      <c r="J2168" s="27">
        <f t="shared" si="78"/>
        <v>0</v>
      </c>
    </row>
    <row r="2169" spans="1:10" x14ac:dyDescent="0.25">
      <c r="A2169" s="24"/>
      <c r="B2169" s="262" t="s">
        <v>116</v>
      </c>
      <c r="C2169" s="262"/>
      <c r="D2169" s="262"/>
      <c r="E2169" s="22"/>
      <c r="F2169" s="27">
        <f>1028522.88+1037916.66+173476.46</f>
        <v>2239916</v>
      </c>
      <c r="G2169" s="27">
        <v>2263453.65</v>
      </c>
      <c r="H2169" s="27">
        <v>2260486.2400000002</v>
      </c>
      <c r="I2169" s="27">
        <v>2267696.69</v>
      </c>
      <c r="J2169" s="27">
        <f t="shared" si="78"/>
        <v>9031552.5800000001</v>
      </c>
    </row>
    <row r="2170" spans="1:10" x14ac:dyDescent="0.25">
      <c r="A2170" s="20" t="s">
        <v>12</v>
      </c>
      <c r="B2170" s="31" t="s">
        <v>13</v>
      </c>
      <c r="C2170" s="26"/>
      <c r="D2170" s="22"/>
      <c r="E2170" s="22"/>
      <c r="F2170" s="23">
        <f>+F2172+F2174+F2175+F2176+F2171</f>
        <v>120540</v>
      </c>
      <c r="G2170" s="23">
        <f>+G2172+G2174+G2175+G2176+G2171+G2180+G2177</f>
        <v>1469156.09</v>
      </c>
      <c r="H2170" s="23">
        <f>SUM(H2171:H2182)</f>
        <v>4370807.4000000004</v>
      </c>
      <c r="I2170" s="23">
        <f>SUM(I2171:I2182)</f>
        <v>1638775.02</v>
      </c>
      <c r="J2170" s="23">
        <f>SUM(J2171:J2182)</f>
        <v>7599278.5099999988</v>
      </c>
    </row>
    <row r="2171" spans="1:10" x14ac:dyDescent="0.25">
      <c r="A2171" s="24"/>
      <c r="B2171" s="25" t="s">
        <v>14</v>
      </c>
      <c r="C2171" s="26"/>
      <c r="D2171" s="26"/>
      <c r="E2171" s="22"/>
      <c r="F2171" s="27">
        <v>14170</v>
      </c>
      <c r="G2171" s="27">
        <v>391287.94</v>
      </c>
      <c r="H2171" s="27">
        <v>828916.72</v>
      </c>
      <c r="I2171" s="27">
        <v>15739.52</v>
      </c>
      <c r="J2171" s="27">
        <f>SUM(F2171:I2171)</f>
        <v>1250114.18</v>
      </c>
    </row>
    <row r="2172" spans="1:10" x14ac:dyDescent="0.25">
      <c r="A2172" s="32"/>
      <c r="B2172" s="7" t="s">
        <v>15</v>
      </c>
      <c r="C2172" s="262"/>
      <c r="D2172" s="262"/>
      <c r="E2172" s="22"/>
      <c r="F2172" s="27">
        <v>12500</v>
      </c>
      <c r="G2172" s="27">
        <v>0</v>
      </c>
      <c r="H2172" s="27">
        <v>297645</v>
      </c>
      <c r="I2172" s="27">
        <v>0</v>
      </c>
      <c r="J2172" s="27">
        <f t="shared" ref="J2172:J2182" si="79">SUM(F2172:I2172)</f>
        <v>310145</v>
      </c>
    </row>
    <row r="2173" spans="1:10" x14ac:dyDescent="0.25">
      <c r="A2173" s="24"/>
      <c r="B2173" s="25" t="s">
        <v>16</v>
      </c>
      <c r="C2173" s="26"/>
      <c r="D2173" s="26"/>
      <c r="E2173" s="22"/>
      <c r="F2173" s="27">
        <v>0</v>
      </c>
      <c r="G2173" s="27">
        <v>0</v>
      </c>
      <c r="H2173" s="27">
        <v>0</v>
      </c>
      <c r="I2173" s="27">
        <v>0</v>
      </c>
      <c r="J2173" s="27">
        <f t="shared" si="79"/>
        <v>0</v>
      </c>
    </row>
    <row r="2174" spans="1:10" x14ac:dyDescent="0.25">
      <c r="A2174" s="24"/>
      <c r="B2174" s="33" t="s">
        <v>17</v>
      </c>
      <c r="C2174" s="33"/>
      <c r="D2174" s="33"/>
      <c r="E2174" s="22"/>
      <c r="F2174" s="27">
        <v>0</v>
      </c>
      <c r="G2174" s="27">
        <v>0</v>
      </c>
      <c r="H2174" s="27">
        <v>0</v>
      </c>
      <c r="I2174" s="27">
        <v>0</v>
      </c>
      <c r="J2174" s="27">
        <f t="shared" si="79"/>
        <v>0</v>
      </c>
    </row>
    <row r="2175" spans="1:10" x14ac:dyDescent="0.25">
      <c r="A2175" s="24"/>
      <c r="B2175" s="25" t="s">
        <v>18</v>
      </c>
      <c r="C2175" s="26"/>
      <c r="D2175" s="26"/>
      <c r="E2175" s="34"/>
      <c r="F2175" s="27">
        <v>0</v>
      </c>
      <c r="G2175" s="27">
        <v>189996.11</v>
      </c>
      <c r="H2175" s="27">
        <v>415392.21</v>
      </c>
      <c r="I2175" s="27">
        <v>392700.01</v>
      </c>
      <c r="J2175" s="27">
        <f t="shared" si="79"/>
        <v>998088.33000000007</v>
      </c>
    </row>
    <row r="2176" spans="1:10" x14ac:dyDescent="0.25">
      <c r="A2176" s="24"/>
      <c r="B2176" s="25" t="s">
        <v>19</v>
      </c>
      <c r="C2176" s="26"/>
      <c r="D2176" s="26"/>
      <c r="E2176" s="22"/>
      <c r="F2176" s="27">
        <v>93870</v>
      </c>
      <c r="G2176" s="27">
        <v>93870</v>
      </c>
      <c r="H2176" s="27">
        <v>1737311.02</v>
      </c>
      <c r="I2176" s="27">
        <v>105393</v>
      </c>
      <c r="J2176" s="27">
        <f t="shared" si="79"/>
        <v>2030444.02</v>
      </c>
    </row>
    <row r="2177" spans="1:10" x14ac:dyDescent="0.25">
      <c r="A2177" s="24"/>
      <c r="B2177" s="25" t="s">
        <v>166</v>
      </c>
      <c r="C2177" s="26"/>
      <c r="D2177" s="26"/>
      <c r="E2177" s="22"/>
      <c r="F2177" s="27">
        <v>0</v>
      </c>
      <c r="G2177" s="27">
        <v>442002.04</v>
      </c>
      <c r="H2177" s="27">
        <v>540542.49</v>
      </c>
      <c r="I2177" s="27">
        <v>540542.49</v>
      </c>
      <c r="J2177" s="27">
        <f t="shared" si="79"/>
        <v>1523087.02</v>
      </c>
    </row>
    <row r="2178" spans="1:10" x14ac:dyDescent="0.25">
      <c r="A2178" s="24"/>
      <c r="B2178" s="7" t="s">
        <v>20</v>
      </c>
      <c r="C2178" s="26"/>
      <c r="D2178" s="26"/>
      <c r="E2178" s="22"/>
      <c r="F2178" s="27">
        <v>0</v>
      </c>
      <c r="G2178" s="27">
        <v>0</v>
      </c>
      <c r="H2178" s="27">
        <v>500000</v>
      </c>
      <c r="I2178" s="27">
        <v>250000</v>
      </c>
      <c r="J2178" s="27">
        <f t="shared" si="79"/>
        <v>750000</v>
      </c>
    </row>
    <row r="2179" spans="1:10" x14ac:dyDescent="0.25">
      <c r="A2179" s="24"/>
      <c r="B2179" s="262" t="s">
        <v>21</v>
      </c>
      <c r="C2179" s="262"/>
      <c r="D2179" s="262"/>
      <c r="E2179" s="262"/>
      <c r="F2179" s="27">
        <v>0</v>
      </c>
      <c r="G2179" s="27">
        <v>0</v>
      </c>
      <c r="H2179" s="27">
        <v>0</v>
      </c>
      <c r="I2179" s="27">
        <v>0</v>
      </c>
      <c r="J2179" s="27">
        <f t="shared" si="79"/>
        <v>0</v>
      </c>
    </row>
    <row r="2180" spans="1:10" x14ac:dyDescent="0.25">
      <c r="A2180" s="24"/>
      <c r="B2180" s="7" t="s">
        <v>22</v>
      </c>
      <c r="C2180" s="262"/>
      <c r="D2180" s="262"/>
      <c r="E2180" s="262"/>
      <c r="F2180" s="27">
        <v>0</v>
      </c>
      <c r="G2180" s="27">
        <v>352000</v>
      </c>
      <c r="H2180" s="27">
        <v>50999.96</v>
      </c>
      <c r="I2180" s="27">
        <v>334400</v>
      </c>
      <c r="J2180" s="27">
        <f t="shared" si="79"/>
        <v>737399.96</v>
      </c>
    </row>
    <row r="2181" spans="1:10" x14ac:dyDescent="0.25">
      <c r="A2181" s="24"/>
      <c r="B2181" s="7" t="s">
        <v>23</v>
      </c>
      <c r="C2181" s="262"/>
      <c r="D2181" s="262"/>
      <c r="E2181" s="22"/>
      <c r="F2181" s="27">
        <v>0</v>
      </c>
      <c r="G2181" s="27">
        <v>0</v>
      </c>
      <c r="H2181" s="27">
        <v>0</v>
      </c>
      <c r="I2181" s="27">
        <v>0</v>
      </c>
      <c r="J2181" s="27">
        <f t="shared" si="79"/>
        <v>0</v>
      </c>
    </row>
    <row r="2182" spans="1:10" x14ac:dyDescent="0.25">
      <c r="A2182" s="24"/>
      <c r="B2182" s="262" t="s">
        <v>117</v>
      </c>
      <c r="C2182" s="262"/>
      <c r="D2182" s="262"/>
      <c r="E2182" s="22"/>
      <c r="F2182" s="27">
        <v>0</v>
      </c>
      <c r="G2182" s="27">
        <v>0</v>
      </c>
      <c r="H2182" s="27">
        <v>0</v>
      </c>
      <c r="I2182" s="27">
        <v>0</v>
      </c>
      <c r="J2182" s="27">
        <f t="shared" si="79"/>
        <v>0</v>
      </c>
    </row>
    <row r="2183" spans="1:10" x14ac:dyDescent="0.25">
      <c r="A2183" s="20" t="s">
        <v>24</v>
      </c>
      <c r="B2183" s="31" t="s">
        <v>25</v>
      </c>
      <c r="C2183" s="26"/>
      <c r="D2183" s="22"/>
      <c r="E2183" s="22"/>
      <c r="F2183" s="23">
        <f>+F2186+F2184+F2185+F2187+F2188+F2189+F2190</f>
        <v>560000</v>
      </c>
      <c r="G2183" s="23">
        <f>+G2186+G2184+G2185+G2187+G2188+G2189+G2190</f>
        <v>1568080</v>
      </c>
      <c r="H2183" s="23">
        <f>+H2186+H2184+H2185+H2187+H2188+H2189+H2190</f>
        <v>3376600</v>
      </c>
      <c r="I2183" s="23">
        <f>+I2186+I2184+I2185+I2187+I2188+I2189+I2190+I2193</f>
        <v>6108659</v>
      </c>
      <c r="J2183" s="23">
        <f>SUM(J2184:J2193)</f>
        <v>11613339</v>
      </c>
    </row>
    <row r="2184" spans="1:10" x14ac:dyDescent="0.25">
      <c r="A2184" s="24"/>
      <c r="B2184" s="262" t="s">
        <v>118</v>
      </c>
      <c r="C2184" s="262"/>
      <c r="D2184" s="262"/>
      <c r="E2184" s="22"/>
      <c r="F2184" s="27">
        <v>0</v>
      </c>
      <c r="G2184" s="27">
        <v>0</v>
      </c>
      <c r="H2184" s="27">
        <v>0</v>
      </c>
      <c r="I2184" s="27">
        <v>0</v>
      </c>
      <c r="J2184" s="27">
        <f>SUM(F2184:I2184)</f>
        <v>0</v>
      </c>
    </row>
    <row r="2185" spans="1:10" x14ac:dyDescent="0.25">
      <c r="A2185" s="24"/>
      <c r="B2185" s="25" t="s">
        <v>26</v>
      </c>
      <c r="C2185" s="26"/>
      <c r="D2185" s="26"/>
      <c r="E2185" s="22"/>
      <c r="F2185" s="27">
        <v>0</v>
      </c>
      <c r="G2185" s="27">
        <v>0</v>
      </c>
      <c r="H2185" s="27">
        <v>0</v>
      </c>
      <c r="I2185" s="27">
        <v>0</v>
      </c>
      <c r="J2185" s="27">
        <f t="shared" ref="J2185:J2193" si="80">SUM(F2185:I2185)</f>
        <v>0</v>
      </c>
    </row>
    <row r="2186" spans="1:10" x14ac:dyDescent="0.25">
      <c r="A2186" s="24"/>
      <c r="B2186" s="262" t="s">
        <v>119</v>
      </c>
      <c r="C2186" s="262"/>
      <c r="D2186" s="262"/>
      <c r="E2186" s="22"/>
      <c r="F2186" s="27">
        <v>0</v>
      </c>
      <c r="G2186" s="27">
        <v>0</v>
      </c>
      <c r="H2186" s="27">
        <v>0</v>
      </c>
      <c r="I2186" s="27">
        <v>0</v>
      </c>
      <c r="J2186" s="27">
        <f t="shared" si="80"/>
        <v>0</v>
      </c>
    </row>
    <row r="2187" spans="1:10" x14ac:dyDescent="0.25">
      <c r="A2187" s="24"/>
      <c r="B2187" s="33" t="s">
        <v>27</v>
      </c>
      <c r="C2187" s="33"/>
      <c r="D2187" s="33"/>
      <c r="E2187" s="22"/>
      <c r="F2187" s="27">
        <v>0</v>
      </c>
      <c r="G2187" s="27">
        <v>0</v>
      </c>
      <c r="H2187" s="27">
        <v>0</v>
      </c>
      <c r="I2187" s="27">
        <v>0</v>
      </c>
      <c r="J2187" s="27">
        <f t="shared" si="80"/>
        <v>0</v>
      </c>
    </row>
    <row r="2188" spans="1:10" x14ac:dyDescent="0.25">
      <c r="A2188" s="24"/>
      <c r="B2188" s="262" t="s">
        <v>120</v>
      </c>
      <c r="C2188" s="262"/>
      <c r="D2188" s="262"/>
      <c r="E2188" s="22"/>
      <c r="F2188" s="27">
        <v>0</v>
      </c>
      <c r="G2188" s="27">
        <v>0</v>
      </c>
      <c r="H2188" s="27">
        <v>885000</v>
      </c>
      <c r="I2188" s="27">
        <v>0</v>
      </c>
      <c r="J2188" s="27">
        <f t="shared" si="80"/>
        <v>885000</v>
      </c>
    </row>
    <row r="2189" spans="1:10" x14ac:dyDescent="0.25">
      <c r="A2189" s="24"/>
      <c r="B2189" s="262" t="s">
        <v>121</v>
      </c>
      <c r="C2189" s="262"/>
      <c r="D2189" s="262"/>
      <c r="E2189" s="22"/>
      <c r="F2189" s="27">
        <v>0</v>
      </c>
      <c r="G2189" s="27">
        <v>0</v>
      </c>
      <c r="H2189" s="27">
        <v>0</v>
      </c>
      <c r="I2189" s="27">
        <v>0</v>
      </c>
      <c r="J2189" s="27">
        <f t="shared" si="80"/>
        <v>0</v>
      </c>
    </row>
    <row r="2190" spans="1:10" x14ac:dyDescent="0.25">
      <c r="A2190" s="24"/>
      <c r="B2190" s="7" t="s">
        <v>169</v>
      </c>
      <c r="C2190" s="262"/>
      <c r="D2190" s="262"/>
      <c r="E2190" s="22"/>
      <c r="F2190" s="27">
        <v>560000</v>
      </c>
      <c r="G2190" s="27">
        <v>1568080</v>
      </c>
      <c r="H2190" s="27">
        <v>2491600</v>
      </c>
      <c r="I2190" s="27">
        <v>2108100</v>
      </c>
      <c r="J2190" s="27">
        <f t="shared" si="80"/>
        <v>6727780</v>
      </c>
    </row>
    <row r="2191" spans="1:10" x14ac:dyDescent="0.25">
      <c r="A2191" s="24"/>
      <c r="B2191" s="35" t="s">
        <v>30</v>
      </c>
      <c r="C2191" s="262"/>
      <c r="D2191" s="262"/>
      <c r="E2191" s="36"/>
      <c r="F2191" s="27">
        <v>0</v>
      </c>
      <c r="G2191" s="27">
        <v>0</v>
      </c>
      <c r="H2191" s="27">
        <v>0</v>
      </c>
      <c r="I2191" s="27">
        <v>0</v>
      </c>
      <c r="J2191" s="27">
        <f>SUM(F2191:I2191)</f>
        <v>0</v>
      </c>
    </row>
    <row r="2192" spans="1:10" x14ac:dyDescent="0.25">
      <c r="A2192" s="24"/>
      <c r="B2192" s="35" t="s">
        <v>31</v>
      </c>
      <c r="C2192" s="262"/>
      <c r="D2192" s="262"/>
      <c r="E2192" s="36"/>
      <c r="F2192" s="27">
        <v>0</v>
      </c>
      <c r="G2192" s="27">
        <v>0</v>
      </c>
      <c r="H2192" s="27">
        <v>0</v>
      </c>
      <c r="I2192" s="27">
        <v>0</v>
      </c>
      <c r="J2192" s="27">
        <f t="shared" si="80"/>
        <v>0</v>
      </c>
    </row>
    <row r="2193" spans="1:10" x14ac:dyDescent="0.25">
      <c r="A2193" s="24"/>
      <c r="B2193" s="33" t="s">
        <v>32</v>
      </c>
      <c r="C2193" s="33"/>
      <c r="D2193" s="33"/>
      <c r="E2193" s="22"/>
      <c r="F2193" s="27">
        <v>0</v>
      </c>
      <c r="G2193" s="27">
        <v>0</v>
      </c>
      <c r="H2193" s="27">
        <v>0</v>
      </c>
      <c r="I2193" s="27">
        <v>4000559</v>
      </c>
      <c r="J2193" s="27">
        <f t="shared" si="80"/>
        <v>4000559</v>
      </c>
    </row>
    <row r="2194" spans="1:10" x14ac:dyDescent="0.25">
      <c r="A2194" s="20" t="s">
        <v>33</v>
      </c>
      <c r="B2194" s="31" t="s">
        <v>34</v>
      </c>
      <c r="C2194" s="26"/>
      <c r="D2194" s="22"/>
      <c r="E2194" s="22"/>
      <c r="F2194" s="23">
        <v>0</v>
      </c>
      <c r="G2194" s="23">
        <v>0</v>
      </c>
      <c r="H2194" s="23">
        <v>0</v>
      </c>
      <c r="I2194" s="23">
        <v>0</v>
      </c>
      <c r="J2194" s="23">
        <f t="shared" ref="J2194:J2219" si="81">SUM(F2194:F2194)</f>
        <v>0</v>
      </c>
    </row>
    <row r="2195" spans="1:10" x14ac:dyDescent="0.25">
      <c r="A2195" s="24"/>
      <c r="B2195" s="274" t="s">
        <v>35</v>
      </c>
      <c r="C2195" s="274"/>
      <c r="D2195" s="274"/>
      <c r="E2195" s="274"/>
      <c r="F2195" s="27">
        <v>0</v>
      </c>
      <c r="G2195" s="27">
        <v>0</v>
      </c>
      <c r="H2195" s="27">
        <v>0</v>
      </c>
      <c r="I2195" s="27">
        <v>0</v>
      </c>
      <c r="J2195" s="27">
        <f t="shared" si="81"/>
        <v>0</v>
      </c>
    </row>
    <row r="2196" spans="1:10" x14ac:dyDescent="0.25">
      <c r="A2196" s="24"/>
      <c r="B2196" s="7" t="s">
        <v>36</v>
      </c>
      <c r="C2196" s="262"/>
      <c r="D2196" s="262"/>
      <c r="E2196" s="262"/>
      <c r="F2196" s="27">
        <v>0</v>
      </c>
      <c r="G2196" s="27">
        <v>0</v>
      </c>
      <c r="H2196" s="27">
        <v>0</v>
      </c>
      <c r="I2196" s="27">
        <v>0</v>
      </c>
      <c r="J2196" s="27">
        <f>SUM(F2196:F2196)</f>
        <v>0</v>
      </c>
    </row>
    <row r="2197" spans="1:10" x14ac:dyDescent="0.25">
      <c r="A2197" s="24"/>
      <c r="B2197" s="7" t="s">
        <v>37</v>
      </c>
      <c r="C2197" s="262"/>
      <c r="D2197" s="262"/>
      <c r="E2197" s="22"/>
      <c r="F2197" s="27">
        <v>0</v>
      </c>
      <c r="G2197" s="27">
        <v>0</v>
      </c>
      <c r="H2197" s="27">
        <v>0</v>
      </c>
      <c r="I2197" s="27">
        <v>0</v>
      </c>
      <c r="J2197" s="27">
        <f t="shared" si="81"/>
        <v>0</v>
      </c>
    </row>
    <row r="2198" spans="1:10" x14ac:dyDescent="0.25">
      <c r="A2198" s="24"/>
      <c r="B2198" s="7" t="s">
        <v>38</v>
      </c>
      <c r="C2198" s="262"/>
      <c r="D2198" s="262"/>
      <c r="E2198" s="22"/>
      <c r="F2198" s="27">
        <v>0</v>
      </c>
      <c r="G2198" s="27">
        <v>0</v>
      </c>
      <c r="H2198" s="27">
        <v>0</v>
      </c>
      <c r="I2198" s="27">
        <v>0</v>
      </c>
      <c r="J2198" s="27">
        <f t="shared" si="81"/>
        <v>0</v>
      </c>
    </row>
    <row r="2199" spans="1:10" x14ac:dyDescent="0.25">
      <c r="A2199" s="24"/>
      <c r="B2199" s="7" t="s">
        <v>39</v>
      </c>
      <c r="C2199" s="262"/>
      <c r="D2199" s="262"/>
      <c r="E2199" s="22"/>
      <c r="F2199" s="27">
        <v>0</v>
      </c>
      <c r="G2199" s="27">
        <v>0</v>
      </c>
      <c r="H2199" s="27">
        <v>0</v>
      </c>
      <c r="I2199" s="27">
        <v>0</v>
      </c>
      <c r="J2199" s="27">
        <f t="shared" si="81"/>
        <v>0</v>
      </c>
    </row>
    <row r="2200" spans="1:10" x14ac:dyDescent="0.25">
      <c r="A2200" s="24"/>
      <c r="B2200" s="7" t="s">
        <v>40</v>
      </c>
      <c r="C2200" s="262"/>
      <c r="D2200" s="262"/>
      <c r="E2200" s="22"/>
      <c r="F2200" s="27">
        <v>0</v>
      </c>
      <c r="G2200" s="27">
        <v>0</v>
      </c>
      <c r="H2200" s="27">
        <v>0</v>
      </c>
      <c r="I2200" s="27">
        <v>0</v>
      </c>
      <c r="J2200" s="27">
        <f t="shared" si="81"/>
        <v>0</v>
      </c>
    </row>
    <row r="2201" spans="1:10" x14ac:dyDescent="0.25">
      <c r="A2201" s="24"/>
      <c r="B2201" s="7" t="s">
        <v>41</v>
      </c>
      <c r="C2201" s="262"/>
      <c r="D2201" s="262"/>
      <c r="E2201" s="22"/>
      <c r="F2201" s="27">
        <v>0</v>
      </c>
      <c r="G2201" s="27">
        <v>0</v>
      </c>
      <c r="H2201" s="27">
        <v>0</v>
      </c>
      <c r="I2201" s="27">
        <v>0</v>
      </c>
      <c r="J2201" s="27">
        <f t="shared" si="81"/>
        <v>0</v>
      </c>
    </row>
    <row r="2202" spans="1:10" x14ac:dyDescent="0.25">
      <c r="A2202" s="24"/>
      <c r="B2202" s="7" t="s">
        <v>42</v>
      </c>
      <c r="C2202" s="262"/>
      <c r="D2202" s="262"/>
      <c r="E2202" s="22"/>
      <c r="F2202" s="27">
        <v>0</v>
      </c>
      <c r="G2202" s="27">
        <v>0</v>
      </c>
      <c r="H2202" s="27">
        <v>0</v>
      </c>
      <c r="I2202" s="27">
        <v>0</v>
      </c>
      <c r="J2202" s="27">
        <f t="shared" si="81"/>
        <v>0</v>
      </c>
    </row>
    <row r="2203" spans="1:10" x14ac:dyDescent="0.25">
      <c r="A2203" s="24"/>
      <c r="B2203" s="7" t="s">
        <v>41</v>
      </c>
      <c r="C2203" s="262"/>
      <c r="D2203" s="262"/>
      <c r="E2203" s="22"/>
      <c r="F2203" s="27">
        <v>0</v>
      </c>
      <c r="G2203" s="27">
        <v>0</v>
      </c>
      <c r="H2203" s="27">
        <v>0</v>
      </c>
      <c r="I2203" s="27">
        <v>0</v>
      </c>
      <c r="J2203" s="27">
        <f t="shared" si="81"/>
        <v>0</v>
      </c>
    </row>
    <row r="2204" spans="1:10" x14ac:dyDescent="0.25">
      <c r="A2204" s="37"/>
      <c r="B2204" s="38" t="s">
        <v>43</v>
      </c>
      <c r="C2204" s="22"/>
      <c r="D2204" s="22"/>
      <c r="E2204" s="22"/>
      <c r="F2204" s="27">
        <v>0</v>
      </c>
      <c r="G2204" s="27">
        <v>0</v>
      </c>
      <c r="H2204" s="27">
        <v>0</v>
      </c>
      <c r="I2204" s="27">
        <v>0</v>
      </c>
      <c r="J2204" s="27">
        <f t="shared" si="81"/>
        <v>0</v>
      </c>
    </row>
    <row r="2205" spans="1:10" x14ac:dyDescent="0.25">
      <c r="A2205" s="37"/>
      <c r="B2205" s="38" t="s">
        <v>44</v>
      </c>
      <c r="C2205" s="22"/>
      <c r="D2205" s="22"/>
      <c r="E2205" s="22"/>
      <c r="F2205" s="27">
        <v>0</v>
      </c>
      <c r="G2205" s="27">
        <v>0</v>
      </c>
      <c r="H2205" s="27">
        <v>0</v>
      </c>
      <c r="I2205" s="27">
        <v>0</v>
      </c>
      <c r="J2205" s="27">
        <f t="shared" si="81"/>
        <v>0</v>
      </c>
    </row>
    <row r="2206" spans="1:10" x14ac:dyDescent="0.25">
      <c r="A2206" s="37"/>
      <c r="B2206" s="38" t="s">
        <v>45</v>
      </c>
      <c r="C2206" s="22"/>
      <c r="D2206" s="22"/>
      <c r="E2206" s="22"/>
      <c r="F2206" s="27">
        <v>0</v>
      </c>
      <c r="G2206" s="27">
        <v>0</v>
      </c>
      <c r="H2206" s="27">
        <v>0</v>
      </c>
      <c r="I2206" s="27">
        <v>0</v>
      </c>
      <c r="J2206" s="27">
        <f t="shared" si="81"/>
        <v>0</v>
      </c>
    </row>
    <row r="2207" spans="1:10" x14ac:dyDescent="0.25">
      <c r="A2207" s="39" t="s">
        <v>46</v>
      </c>
      <c r="B2207" s="40" t="s">
        <v>47</v>
      </c>
      <c r="C2207" s="38"/>
      <c r="D2207" s="38"/>
      <c r="E2207" s="38"/>
      <c r="F2207" s="23">
        <v>0</v>
      </c>
      <c r="G2207" s="23">
        <v>0</v>
      </c>
      <c r="H2207" s="23">
        <v>0</v>
      </c>
      <c r="I2207" s="23">
        <v>0</v>
      </c>
      <c r="J2207" s="27">
        <f t="shared" si="81"/>
        <v>0</v>
      </c>
    </row>
    <row r="2208" spans="1:10" x14ac:dyDescent="0.25">
      <c r="A2208" s="8"/>
      <c r="B2208" s="38" t="s">
        <v>48</v>
      </c>
      <c r="C2208" s="38"/>
      <c r="D2208" s="38"/>
      <c r="E2208" s="38"/>
      <c r="F2208" s="27">
        <v>0</v>
      </c>
      <c r="G2208" s="27">
        <v>0</v>
      </c>
      <c r="H2208" s="27">
        <v>0</v>
      </c>
      <c r="I2208" s="27">
        <v>0</v>
      </c>
      <c r="J2208" s="27">
        <f t="shared" si="81"/>
        <v>0</v>
      </c>
    </row>
    <row r="2209" spans="1:10" x14ac:dyDescent="0.25">
      <c r="A2209" s="8"/>
      <c r="B2209" s="38" t="s">
        <v>49</v>
      </c>
      <c r="C2209" s="38"/>
      <c r="D2209" s="38"/>
      <c r="E2209" s="38"/>
      <c r="F2209" s="27">
        <v>0</v>
      </c>
      <c r="G2209" s="27">
        <v>0</v>
      </c>
      <c r="H2209" s="27">
        <v>0</v>
      </c>
      <c r="I2209" s="27">
        <v>0</v>
      </c>
      <c r="J2209" s="27">
        <f t="shared" si="81"/>
        <v>0</v>
      </c>
    </row>
    <row r="2210" spans="1:10" x14ac:dyDescent="0.25">
      <c r="A2210" s="8"/>
      <c r="B2210" s="38" t="s">
        <v>37</v>
      </c>
      <c r="C2210" s="38"/>
      <c r="D2210" s="38"/>
      <c r="E2210" s="38"/>
      <c r="F2210" s="27">
        <v>0</v>
      </c>
      <c r="G2210" s="27">
        <v>0</v>
      </c>
      <c r="H2210" s="27">
        <v>0</v>
      </c>
      <c r="I2210" s="27">
        <v>0</v>
      </c>
      <c r="J2210" s="27">
        <f t="shared" si="81"/>
        <v>0</v>
      </c>
    </row>
    <row r="2211" spans="1:10" x14ac:dyDescent="0.25">
      <c r="A2211" s="8"/>
      <c r="B2211" s="38" t="s">
        <v>50</v>
      </c>
      <c r="C2211" s="38"/>
      <c r="D2211" s="38"/>
      <c r="E2211" s="38"/>
      <c r="F2211" s="27">
        <v>0</v>
      </c>
      <c r="G2211" s="27">
        <v>0</v>
      </c>
      <c r="H2211" s="27">
        <v>0</v>
      </c>
      <c r="I2211" s="27">
        <v>0</v>
      </c>
      <c r="J2211" s="27">
        <f t="shared" si="81"/>
        <v>0</v>
      </c>
    </row>
    <row r="2212" spans="1:10" x14ac:dyDescent="0.25">
      <c r="A2212" s="8"/>
      <c r="B2212" s="38" t="s">
        <v>39</v>
      </c>
      <c r="C2212" s="38"/>
      <c r="D2212" s="38"/>
      <c r="E2212" s="38"/>
      <c r="F2212" s="27">
        <v>0</v>
      </c>
      <c r="G2212" s="27">
        <v>0</v>
      </c>
      <c r="H2212" s="27">
        <v>0</v>
      </c>
      <c r="I2212" s="27">
        <v>0</v>
      </c>
      <c r="J2212" s="27">
        <f t="shared" si="81"/>
        <v>0</v>
      </c>
    </row>
    <row r="2213" spans="1:10" x14ac:dyDescent="0.25">
      <c r="A2213" s="39"/>
      <c r="B2213" s="38" t="s">
        <v>51</v>
      </c>
      <c r="C2213" s="38"/>
      <c r="D2213" s="38"/>
      <c r="E2213" s="38"/>
      <c r="F2213" s="27">
        <v>0</v>
      </c>
      <c r="G2213" s="27">
        <v>0</v>
      </c>
      <c r="H2213" s="27">
        <v>0</v>
      </c>
      <c r="I2213" s="27">
        <v>0</v>
      </c>
      <c r="J2213" s="27">
        <f t="shared" si="81"/>
        <v>0</v>
      </c>
    </row>
    <row r="2214" spans="1:10" x14ac:dyDescent="0.25">
      <c r="A2214" s="8"/>
      <c r="B2214" s="7" t="s">
        <v>41</v>
      </c>
      <c r="C2214" s="7"/>
      <c r="D2214" s="7"/>
      <c r="E2214" s="7"/>
      <c r="F2214" s="27">
        <v>0</v>
      </c>
      <c r="G2214" s="27">
        <v>0</v>
      </c>
      <c r="H2214" s="27">
        <v>0</v>
      </c>
      <c r="I2214" s="27">
        <v>0</v>
      </c>
      <c r="J2214" s="27">
        <f t="shared" si="81"/>
        <v>0</v>
      </c>
    </row>
    <row r="2215" spans="1:10" x14ac:dyDescent="0.25">
      <c r="A2215" s="24"/>
      <c r="B2215" s="7" t="s">
        <v>52</v>
      </c>
      <c r="C2215" s="7"/>
      <c r="D2215" s="7"/>
      <c r="E2215" s="7"/>
      <c r="F2215" s="27">
        <v>0</v>
      </c>
      <c r="G2215" s="27">
        <v>0</v>
      </c>
      <c r="H2215" s="27">
        <v>0</v>
      </c>
      <c r="I2215" s="27">
        <v>0</v>
      </c>
      <c r="J2215" s="27">
        <f t="shared" si="81"/>
        <v>0</v>
      </c>
    </row>
    <row r="2216" spans="1:10" x14ac:dyDescent="0.25">
      <c r="A2216" s="24"/>
      <c r="B2216" s="7" t="s">
        <v>41</v>
      </c>
      <c r="C2216" s="7"/>
      <c r="D2216" s="7"/>
      <c r="E2216" s="7"/>
      <c r="F2216" s="27">
        <v>0</v>
      </c>
      <c r="G2216" s="27">
        <v>0</v>
      </c>
      <c r="H2216" s="27">
        <v>0</v>
      </c>
      <c r="I2216" s="27">
        <v>0</v>
      </c>
      <c r="J2216" s="27">
        <f t="shared" si="81"/>
        <v>0</v>
      </c>
    </row>
    <row r="2217" spans="1:10" x14ac:dyDescent="0.25">
      <c r="A2217" s="24"/>
      <c r="B2217" s="7" t="s">
        <v>53</v>
      </c>
      <c r="C2217" s="7"/>
      <c r="D2217" s="7"/>
      <c r="E2217" s="7"/>
      <c r="F2217" s="27">
        <v>0</v>
      </c>
      <c r="G2217" s="27">
        <v>0</v>
      </c>
      <c r="H2217" s="27">
        <v>0</v>
      </c>
      <c r="I2217" s="27">
        <v>0</v>
      </c>
      <c r="J2217" s="27">
        <f t="shared" si="81"/>
        <v>0</v>
      </c>
    </row>
    <row r="2218" spans="1:10" x14ac:dyDescent="0.25">
      <c r="A2218" s="24"/>
      <c r="B2218" s="7" t="s">
        <v>54</v>
      </c>
      <c r="C2218" s="7"/>
      <c r="D2218" s="7"/>
      <c r="E2218" s="7"/>
      <c r="F2218" s="27">
        <v>0</v>
      </c>
      <c r="G2218" s="27">
        <v>0</v>
      </c>
      <c r="H2218" s="27">
        <v>0</v>
      </c>
      <c r="I2218" s="27">
        <v>0</v>
      </c>
      <c r="J2218" s="27">
        <f t="shared" si="81"/>
        <v>0</v>
      </c>
    </row>
    <row r="2219" spans="1:10" x14ac:dyDescent="0.25">
      <c r="A2219" s="24"/>
      <c r="B2219" s="7" t="s">
        <v>45</v>
      </c>
      <c r="C2219" s="7"/>
      <c r="D2219" s="7"/>
      <c r="E2219" s="7"/>
      <c r="F2219" s="27">
        <v>0</v>
      </c>
      <c r="G2219" s="27">
        <v>0</v>
      </c>
      <c r="H2219" s="27">
        <v>0</v>
      </c>
      <c r="I2219" s="27">
        <v>0</v>
      </c>
      <c r="J2219" s="27">
        <f t="shared" si="81"/>
        <v>0</v>
      </c>
    </row>
    <row r="2220" spans="1:10" x14ac:dyDescent="0.25">
      <c r="A2220" s="41" t="s">
        <v>55</v>
      </c>
      <c r="B2220" s="42" t="s">
        <v>56</v>
      </c>
      <c r="C2220" s="7"/>
      <c r="D2220" s="7"/>
      <c r="E2220" s="7"/>
      <c r="F2220" s="23">
        <v>0</v>
      </c>
      <c r="G2220" s="23">
        <v>0</v>
      </c>
      <c r="H2220" s="23">
        <v>0</v>
      </c>
      <c r="I2220" s="23">
        <v>0</v>
      </c>
      <c r="J2220" s="23">
        <f>SUM(J2221:J2230)</f>
        <v>0</v>
      </c>
    </row>
    <row r="2221" spans="1:10" x14ac:dyDescent="0.25">
      <c r="A2221" s="24"/>
      <c r="B2221" s="7" t="s">
        <v>57</v>
      </c>
      <c r="C2221" s="7"/>
      <c r="D2221" s="7"/>
      <c r="E2221" s="7"/>
      <c r="F2221" s="27">
        <v>0</v>
      </c>
      <c r="G2221" s="27">
        <v>0</v>
      </c>
      <c r="H2221" s="27">
        <v>0</v>
      </c>
      <c r="I2221" s="27">
        <v>0</v>
      </c>
      <c r="J2221" s="27">
        <f t="shared" ref="J2221:J2231" si="82">SUM(F2221:F2221)</f>
        <v>0</v>
      </c>
    </row>
    <row r="2222" spans="1:10" x14ac:dyDescent="0.25">
      <c r="A2222" s="24"/>
      <c r="B2222" s="7" t="s">
        <v>58</v>
      </c>
      <c r="C2222" s="7"/>
      <c r="D2222" s="7"/>
      <c r="E2222" s="7"/>
      <c r="F2222" s="27">
        <v>0</v>
      </c>
      <c r="G2222" s="27">
        <v>0</v>
      </c>
      <c r="H2222" s="27">
        <v>0</v>
      </c>
      <c r="I2222" s="27">
        <v>0</v>
      </c>
      <c r="J2222" s="27">
        <f t="shared" si="82"/>
        <v>0</v>
      </c>
    </row>
    <row r="2223" spans="1:10" x14ac:dyDescent="0.25">
      <c r="A2223" s="24"/>
      <c r="B2223" s="7" t="s">
        <v>59</v>
      </c>
      <c r="C2223" s="7"/>
      <c r="D2223" s="7"/>
      <c r="E2223" s="7"/>
      <c r="F2223" s="27">
        <v>0</v>
      </c>
      <c r="G2223" s="27">
        <v>0</v>
      </c>
      <c r="H2223" s="27">
        <v>0</v>
      </c>
      <c r="I2223" s="27">
        <v>0</v>
      </c>
      <c r="J2223" s="27">
        <f t="shared" si="82"/>
        <v>0</v>
      </c>
    </row>
    <row r="2224" spans="1:10" x14ac:dyDescent="0.25">
      <c r="A2224" s="24"/>
      <c r="B2224" s="7" t="s">
        <v>60</v>
      </c>
      <c r="C2224" s="7"/>
      <c r="D2224" s="7"/>
      <c r="E2224" s="7"/>
      <c r="F2224" s="27">
        <v>0</v>
      </c>
      <c r="G2224" s="27">
        <v>0</v>
      </c>
      <c r="H2224" s="27">
        <v>0</v>
      </c>
      <c r="I2224" s="27">
        <v>0</v>
      </c>
      <c r="J2224" s="27">
        <f t="shared" si="82"/>
        <v>0</v>
      </c>
    </row>
    <row r="2225" spans="1:10" x14ac:dyDescent="0.25">
      <c r="A2225" s="24"/>
      <c r="B2225" s="7" t="s">
        <v>61</v>
      </c>
      <c r="C2225" s="7"/>
      <c r="D2225" s="7"/>
      <c r="E2225" s="7"/>
      <c r="F2225" s="27">
        <v>0</v>
      </c>
      <c r="G2225" s="27">
        <v>0</v>
      </c>
      <c r="H2225" s="27">
        <v>0</v>
      </c>
      <c r="I2225" s="27">
        <v>0</v>
      </c>
      <c r="J2225" s="27">
        <f t="shared" si="82"/>
        <v>0</v>
      </c>
    </row>
    <row r="2226" spans="1:10" x14ac:dyDescent="0.25">
      <c r="A2226" s="24"/>
      <c r="B2226" s="7" t="s">
        <v>62</v>
      </c>
      <c r="C2226" s="7"/>
      <c r="D2226" s="7"/>
      <c r="E2226" s="7"/>
      <c r="F2226" s="27">
        <v>0</v>
      </c>
      <c r="G2226" s="27">
        <v>0</v>
      </c>
      <c r="H2226" s="27">
        <v>0</v>
      </c>
      <c r="I2226" s="27">
        <v>0</v>
      </c>
      <c r="J2226" s="27">
        <f t="shared" si="82"/>
        <v>0</v>
      </c>
    </row>
    <row r="2227" spans="1:10" x14ac:dyDescent="0.25">
      <c r="A2227" s="24"/>
      <c r="B2227" s="7" t="s">
        <v>63</v>
      </c>
      <c r="C2227" s="7"/>
      <c r="D2227" s="7"/>
      <c r="E2227" s="7"/>
      <c r="F2227" s="27">
        <v>0</v>
      </c>
      <c r="G2227" s="27">
        <v>0</v>
      </c>
      <c r="H2227" s="27">
        <v>0</v>
      </c>
      <c r="I2227" s="27">
        <v>0</v>
      </c>
      <c r="J2227" s="27">
        <f t="shared" si="82"/>
        <v>0</v>
      </c>
    </row>
    <row r="2228" spans="1:10" x14ac:dyDescent="0.25">
      <c r="A2228" s="24"/>
      <c r="B2228" s="7" t="s">
        <v>64</v>
      </c>
      <c r="C2228" s="7"/>
      <c r="D2228" s="7"/>
      <c r="E2228" s="7"/>
      <c r="F2228" s="27">
        <v>0</v>
      </c>
      <c r="G2228" s="27">
        <v>0</v>
      </c>
      <c r="H2228" s="27">
        <v>0</v>
      </c>
      <c r="I2228" s="27">
        <v>0</v>
      </c>
      <c r="J2228" s="27">
        <f t="shared" si="82"/>
        <v>0</v>
      </c>
    </row>
    <row r="2229" spans="1:10" x14ac:dyDescent="0.25">
      <c r="A2229" s="24"/>
      <c r="B2229" s="7" t="s">
        <v>65</v>
      </c>
      <c r="C2229" s="7"/>
      <c r="D2229" s="7"/>
      <c r="E2229" s="7"/>
      <c r="F2229" s="27">
        <v>0</v>
      </c>
      <c r="G2229" s="27">
        <v>0</v>
      </c>
      <c r="H2229" s="27">
        <v>0</v>
      </c>
      <c r="I2229" s="27">
        <v>0</v>
      </c>
      <c r="J2229" s="27">
        <f t="shared" si="82"/>
        <v>0</v>
      </c>
    </row>
    <row r="2230" spans="1:10" x14ac:dyDescent="0.25">
      <c r="A2230" s="24"/>
      <c r="B2230" s="7" t="s">
        <v>66</v>
      </c>
      <c r="C2230" s="7"/>
      <c r="D2230" s="7"/>
      <c r="E2230" s="7"/>
      <c r="F2230" s="27">
        <v>0</v>
      </c>
      <c r="G2230" s="27">
        <v>0</v>
      </c>
      <c r="H2230" s="27">
        <v>0</v>
      </c>
      <c r="I2230" s="27">
        <v>0</v>
      </c>
      <c r="J2230" s="27">
        <f t="shared" si="82"/>
        <v>0</v>
      </c>
    </row>
    <row r="2231" spans="1:10" x14ac:dyDescent="0.25">
      <c r="A2231" s="24"/>
      <c r="B2231" s="7" t="s">
        <v>67</v>
      </c>
      <c r="C2231" s="7"/>
      <c r="D2231" s="7"/>
      <c r="E2231" s="7"/>
      <c r="F2231" s="27">
        <v>0</v>
      </c>
      <c r="G2231" s="27">
        <v>0</v>
      </c>
      <c r="H2231" s="27">
        <v>0</v>
      </c>
      <c r="I2231" s="27">
        <v>0</v>
      </c>
      <c r="J2231" s="27">
        <f t="shared" si="82"/>
        <v>0</v>
      </c>
    </row>
    <row r="2232" spans="1:10" x14ac:dyDescent="0.25">
      <c r="A2232" s="41" t="s">
        <v>68</v>
      </c>
      <c r="B2232" s="42" t="s">
        <v>69</v>
      </c>
      <c r="C2232" s="7"/>
      <c r="D2232" s="7"/>
      <c r="E2232" s="7"/>
      <c r="F2232" s="23">
        <v>0</v>
      </c>
      <c r="G2232" s="23">
        <v>0</v>
      </c>
      <c r="H2232" s="23">
        <v>0</v>
      </c>
      <c r="I2232" s="23">
        <v>0</v>
      </c>
      <c r="J2232" s="23">
        <v>0</v>
      </c>
    </row>
    <row r="2233" spans="1:10" x14ac:dyDescent="0.25">
      <c r="A2233" s="41"/>
      <c r="B2233" s="7" t="s">
        <v>70</v>
      </c>
      <c r="C2233" s="7"/>
      <c r="D2233" s="7"/>
      <c r="E2233" s="7"/>
      <c r="F2233" s="27">
        <v>0</v>
      </c>
      <c r="G2233" s="27">
        <v>0</v>
      </c>
      <c r="H2233" s="27">
        <v>0</v>
      </c>
      <c r="I2233" s="27">
        <v>0</v>
      </c>
      <c r="J2233" s="27">
        <f t="shared" ref="J2233:J2248" si="83">SUM(F2233:F2233)</f>
        <v>0</v>
      </c>
    </row>
    <row r="2234" spans="1:10" x14ac:dyDescent="0.25">
      <c r="A2234" s="41"/>
      <c r="B2234" s="7" t="s">
        <v>71</v>
      </c>
      <c r="C2234" s="7"/>
      <c r="D2234" s="7"/>
      <c r="E2234" s="7"/>
      <c r="F2234" s="27">
        <v>0</v>
      </c>
      <c r="G2234" s="27">
        <v>0</v>
      </c>
      <c r="H2234" s="27">
        <v>0</v>
      </c>
      <c r="I2234" s="27">
        <v>0</v>
      </c>
      <c r="J2234" s="27">
        <f t="shared" si="83"/>
        <v>0</v>
      </c>
    </row>
    <row r="2235" spans="1:10" x14ac:dyDescent="0.25">
      <c r="A2235" s="41"/>
      <c r="B2235" s="7" t="s">
        <v>72</v>
      </c>
      <c r="C2235" s="7"/>
      <c r="D2235" s="7"/>
      <c r="E2235" s="7"/>
      <c r="F2235" s="27">
        <v>0</v>
      </c>
      <c r="G2235" s="27">
        <v>0</v>
      </c>
      <c r="H2235" s="27">
        <v>0</v>
      </c>
      <c r="I2235" s="27">
        <v>0</v>
      </c>
      <c r="J2235" s="27">
        <f t="shared" si="83"/>
        <v>0</v>
      </c>
    </row>
    <row r="2236" spans="1:10" x14ac:dyDescent="0.25">
      <c r="A2236" s="41"/>
      <c r="B2236" s="7" t="s">
        <v>73</v>
      </c>
      <c r="C2236" s="7"/>
      <c r="D2236" s="7"/>
      <c r="E2236" s="7"/>
      <c r="F2236" s="27">
        <v>0</v>
      </c>
      <c r="G2236" s="27">
        <v>0</v>
      </c>
      <c r="H2236" s="27">
        <v>0</v>
      </c>
      <c r="I2236" s="27">
        <v>0</v>
      </c>
      <c r="J2236" s="27">
        <f t="shared" si="83"/>
        <v>0</v>
      </c>
    </row>
    <row r="2237" spans="1:10" x14ac:dyDescent="0.25">
      <c r="A2237" s="41"/>
      <c r="B2237" s="7" t="s">
        <v>74</v>
      </c>
      <c r="C2237" s="7"/>
      <c r="D2237" s="7"/>
      <c r="E2237" s="7"/>
      <c r="F2237" s="27">
        <v>0</v>
      </c>
      <c r="G2237" s="27">
        <v>0</v>
      </c>
      <c r="H2237" s="27">
        <v>0</v>
      </c>
      <c r="I2237" s="27">
        <v>0</v>
      </c>
      <c r="J2237" s="27">
        <f t="shared" si="83"/>
        <v>0</v>
      </c>
    </row>
    <row r="2238" spans="1:10" x14ac:dyDescent="0.25">
      <c r="A2238" s="41" t="s">
        <v>75</v>
      </c>
      <c r="B2238" s="42" t="s">
        <v>76</v>
      </c>
      <c r="C2238" s="7"/>
      <c r="D2238" s="7"/>
      <c r="E2238" s="7"/>
      <c r="F2238" s="23">
        <v>0</v>
      </c>
      <c r="G2238" s="23">
        <v>0</v>
      </c>
      <c r="H2238" s="23">
        <v>0</v>
      </c>
      <c r="I2238" s="23">
        <v>0</v>
      </c>
      <c r="J2238" s="27">
        <f t="shared" si="83"/>
        <v>0</v>
      </c>
    </row>
    <row r="2239" spans="1:10" x14ac:dyDescent="0.25">
      <c r="A2239" s="41"/>
      <c r="B2239" s="42" t="s">
        <v>77</v>
      </c>
      <c r="C2239" s="7"/>
      <c r="D2239" s="7"/>
      <c r="E2239" s="7"/>
      <c r="F2239" s="27">
        <v>0</v>
      </c>
      <c r="G2239" s="27">
        <v>0</v>
      </c>
      <c r="H2239" s="27">
        <v>0</v>
      </c>
      <c r="I2239" s="27">
        <v>0</v>
      </c>
      <c r="J2239" s="27">
        <f t="shared" si="83"/>
        <v>0</v>
      </c>
    </row>
    <row r="2240" spans="1:10" x14ac:dyDescent="0.25">
      <c r="A2240" s="41"/>
      <c r="B2240" s="7" t="s">
        <v>78</v>
      </c>
      <c r="C2240" s="7"/>
      <c r="D2240" s="7"/>
      <c r="E2240" s="7"/>
      <c r="F2240" s="27">
        <v>0</v>
      </c>
      <c r="G2240" s="27">
        <v>0</v>
      </c>
      <c r="H2240" s="27">
        <v>0</v>
      </c>
      <c r="I2240" s="27">
        <v>0</v>
      </c>
      <c r="J2240" s="27">
        <f t="shared" si="83"/>
        <v>0</v>
      </c>
    </row>
    <row r="2241" spans="1:10" x14ac:dyDescent="0.25">
      <c r="A2241" s="41"/>
      <c r="B2241" s="7" t="s">
        <v>79</v>
      </c>
      <c r="C2241" s="7"/>
      <c r="D2241" s="7"/>
      <c r="E2241" s="7"/>
      <c r="F2241" s="27">
        <v>0</v>
      </c>
      <c r="G2241" s="27">
        <v>0</v>
      </c>
      <c r="H2241" s="27">
        <v>0</v>
      </c>
      <c r="I2241" s="27">
        <v>0</v>
      </c>
      <c r="J2241" s="27">
        <f t="shared" si="83"/>
        <v>0</v>
      </c>
    </row>
    <row r="2242" spans="1:10" x14ac:dyDescent="0.25">
      <c r="A2242" s="41"/>
      <c r="B2242" s="7" t="s">
        <v>80</v>
      </c>
      <c r="C2242" s="7"/>
      <c r="D2242" s="7"/>
      <c r="E2242" s="7"/>
      <c r="F2242" s="27">
        <v>0</v>
      </c>
      <c r="G2242" s="27">
        <v>0</v>
      </c>
      <c r="H2242" s="27">
        <v>0</v>
      </c>
      <c r="I2242" s="27">
        <v>0</v>
      </c>
      <c r="J2242" s="27">
        <f t="shared" si="83"/>
        <v>0</v>
      </c>
    </row>
    <row r="2243" spans="1:10" x14ac:dyDescent="0.25">
      <c r="A2243" s="41" t="s">
        <v>81</v>
      </c>
      <c r="B2243" s="42" t="s">
        <v>82</v>
      </c>
      <c r="C2243" s="7"/>
      <c r="D2243" s="7"/>
      <c r="E2243" s="7"/>
      <c r="F2243" s="23">
        <v>0</v>
      </c>
      <c r="G2243" s="23">
        <v>0</v>
      </c>
      <c r="H2243" s="23">
        <v>0</v>
      </c>
      <c r="I2243" s="23">
        <v>0</v>
      </c>
      <c r="J2243" s="27">
        <f t="shared" si="83"/>
        <v>0</v>
      </c>
    </row>
    <row r="2244" spans="1:10" x14ac:dyDescent="0.25">
      <c r="A2244" s="41"/>
      <c r="B2244" s="7" t="s">
        <v>83</v>
      </c>
      <c r="C2244" s="7"/>
      <c r="D2244" s="7"/>
      <c r="E2244" s="7"/>
      <c r="F2244" s="27">
        <v>0</v>
      </c>
      <c r="G2244" s="27">
        <v>0</v>
      </c>
      <c r="H2244" s="27">
        <v>0</v>
      </c>
      <c r="I2244" s="27">
        <v>0</v>
      </c>
      <c r="J2244" s="27">
        <f t="shared" si="83"/>
        <v>0</v>
      </c>
    </row>
    <row r="2245" spans="1:10" x14ac:dyDescent="0.25">
      <c r="A2245" s="41"/>
      <c r="B2245" s="7" t="s">
        <v>84</v>
      </c>
      <c r="C2245" s="7"/>
      <c r="D2245" s="7"/>
      <c r="E2245" s="7"/>
      <c r="F2245" s="27">
        <v>0</v>
      </c>
      <c r="G2245" s="27">
        <v>0</v>
      </c>
      <c r="H2245" s="27">
        <v>0</v>
      </c>
      <c r="I2245" s="27">
        <v>0</v>
      </c>
      <c r="J2245" s="27">
        <f t="shared" si="83"/>
        <v>0</v>
      </c>
    </row>
    <row r="2246" spans="1:10" x14ac:dyDescent="0.25">
      <c r="A2246" s="41"/>
      <c r="B2246" s="7" t="s">
        <v>85</v>
      </c>
      <c r="C2246" s="7"/>
      <c r="D2246" s="7"/>
      <c r="E2246" s="7"/>
      <c r="F2246" s="27">
        <v>0</v>
      </c>
      <c r="G2246" s="27">
        <v>0</v>
      </c>
      <c r="H2246" s="27">
        <v>0</v>
      </c>
      <c r="I2246" s="27">
        <v>0</v>
      </c>
      <c r="J2246" s="27">
        <f t="shared" si="83"/>
        <v>0</v>
      </c>
    </row>
    <row r="2247" spans="1:10" x14ac:dyDescent="0.25">
      <c r="A2247" s="41"/>
      <c r="B2247" s="7" t="s">
        <v>86</v>
      </c>
      <c r="C2247" s="7"/>
      <c r="D2247" s="7"/>
      <c r="E2247" s="7"/>
      <c r="F2247" s="27">
        <v>0</v>
      </c>
      <c r="G2247" s="27">
        <v>0</v>
      </c>
      <c r="H2247" s="27">
        <v>0</v>
      </c>
      <c r="I2247" s="27">
        <v>0</v>
      </c>
      <c r="J2247" s="27">
        <f t="shared" si="83"/>
        <v>0</v>
      </c>
    </row>
    <row r="2248" spans="1:10" x14ac:dyDescent="0.25">
      <c r="A2248" s="24"/>
      <c r="B2248" s="7" t="s">
        <v>87</v>
      </c>
      <c r="C2248" s="7"/>
      <c r="D2248" s="7"/>
      <c r="E2248" s="7"/>
      <c r="F2248" s="27">
        <v>0</v>
      </c>
      <c r="G2248" s="27">
        <v>0</v>
      </c>
      <c r="H2248" s="27">
        <v>0</v>
      </c>
      <c r="I2248" s="27">
        <v>0</v>
      </c>
      <c r="J2248" s="27">
        <f t="shared" si="83"/>
        <v>0</v>
      </c>
    </row>
    <row r="2249" spans="1:10" x14ac:dyDescent="0.25">
      <c r="A2249" s="24"/>
      <c r="B2249" s="42" t="s">
        <v>88</v>
      </c>
      <c r="C2249" s="7"/>
      <c r="D2249" s="7"/>
      <c r="E2249" s="7"/>
      <c r="F2249" s="43">
        <f>+F2183+F2164+F2170</f>
        <v>17780000.490000002</v>
      </c>
      <c r="G2249" s="43">
        <f>+G2183+G2164+G2170</f>
        <v>20308734.23</v>
      </c>
      <c r="H2249" s="43">
        <f>+H2183+H2164+H2170</f>
        <v>28210037.259999998</v>
      </c>
      <c r="I2249" s="43">
        <f>+I2183+I2164+I2170</f>
        <v>24984925.199999999</v>
      </c>
      <c r="J2249" s="43">
        <f>+J2183+J2170+J2164+J2220</f>
        <v>91283697.179999977</v>
      </c>
    </row>
    <row r="2250" spans="1:10" x14ac:dyDescent="0.25">
      <c r="A2250" s="24"/>
      <c r="B2250" s="42"/>
      <c r="C2250" s="7"/>
      <c r="D2250" s="7"/>
      <c r="E2250" s="7"/>
      <c r="F2250" s="27"/>
      <c r="G2250" s="27"/>
      <c r="H2250" s="27"/>
      <c r="I2250" s="27"/>
      <c r="J2250" s="27"/>
    </row>
    <row r="2251" spans="1:10" ht="15.75" thickBot="1" x14ac:dyDescent="0.3">
      <c r="A2251" s="24"/>
      <c r="B2251" s="42" t="s">
        <v>176</v>
      </c>
      <c r="C2251" s="7"/>
      <c r="D2251" s="7"/>
      <c r="E2251" s="7"/>
      <c r="F2251" s="27"/>
      <c r="G2251" s="27"/>
      <c r="H2251" s="47">
        <v>3021.4</v>
      </c>
      <c r="I2251" s="23"/>
      <c r="J2251" s="27">
        <f>-H2251</f>
        <v>-3021.4</v>
      </c>
    </row>
    <row r="2252" spans="1:10" ht="15.75" thickTop="1" x14ac:dyDescent="0.25">
      <c r="A2252" s="24"/>
      <c r="B2252" s="42"/>
      <c r="C2252" s="7"/>
      <c r="D2252" s="7"/>
      <c r="E2252" s="7"/>
      <c r="F2252" s="27"/>
      <c r="G2252" s="27"/>
      <c r="H2252" s="27"/>
      <c r="I2252" s="27"/>
    </row>
    <row r="2253" spans="1:10" x14ac:dyDescent="0.25">
      <c r="A2253" s="41" t="s">
        <v>89</v>
      </c>
      <c r="B2253" s="42" t="s">
        <v>90</v>
      </c>
      <c r="C2253" s="7"/>
      <c r="D2253" s="7"/>
      <c r="E2253" s="7"/>
      <c r="F2253" s="27"/>
      <c r="G2253" s="27"/>
      <c r="H2253" s="27"/>
      <c r="I2253" s="27"/>
    </row>
    <row r="2254" spans="1:10" x14ac:dyDescent="0.25">
      <c r="A2254" s="41" t="s">
        <v>91</v>
      </c>
      <c r="B2254" s="42" t="s">
        <v>92</v>
      </c>
      <c r="C2254" s="7"/>
      <c r="D2254" s="7"/>
      <c r="E2254" s="7"/>
      <c r="F2254" s="23">
        <v>0</v>
      </c>
      <c r="G2254" s="23">
        <v>0</v>
      </c>
      <c r="H2254" s="23">
        <v>0</v>
      </c>
      <c r="I2254" s="23">
        <v>0</v>
      </c>
      <c r="J2254" s="23">
        <v>0</v>
      </c>
    </row>
    <row r="2255" spans="1:10" x14ac:dyDescent="0.25">
      <c r="A2255" s="24"/>
      <c r="B2255" s="7" t="s">
        <v>93</v>
      </c>
      <c r="C2255" s="7"/>
      <c r="D2255" s="7" t="s">
        <v>94</v>
      </c>
      <c r="E2255" s="7"/>
      <c r="F2255" s="27">
        <v>0</v>
      </c>
      <c r="G2255" s="27">
        <v>0</v>
      </c>
      <c r="H2255" s="27">
        <v>0</v>
      </c>
      <c r="I2255" s="27">
        <v>0</v>
      </c>
      <c r="J2255" s="27">
        <v>0</v>
      </c>
    </row>
    <row r="2256" spans="1:10" x14ac:dyDescent="0.25">
      <c r="A2256" s="24"/>
      <c r="B2256" s="7" t="s">
        <v>95</v>
      </c>
      <c r="C2256" s="7"/>
      <c r="D2256" s="7"/>
      <c r="E2256" s="7"/>
      <c r="F2256" s="27">
        <v>0</v>
      </c>
      <c r="G2256" s="27">
        <v>0</v>
      </c>
      <c r="H2256" s="27">
        <v>0</v>
      </c>
      <c r="I2256" s="27">
        <v>0</v>
      </c>
      <c r="J2256" s="27">
        <v>0</v>
      </c>
    </row>
    <row r="2257" spans="1:10" x14ac:dyDescent="0.25">
      <c r="A2257" s="41" t="s">
        <v>96</v>
      </c>
      <c r="B2257" s="44" t="s">
        <v>97</v>
      </c>
      <c r="C2257" s="7"/>
      <c r="D2257" s="7"/>
      <c r="E2257" s="7"/>
      <c r="F2257" s="23">
        <v>0</v>
      </c>
      <c r="G2257" s="23">
        <v>0</v>
      </c>
      <c r="H2257" s="23">
        <v>0</v>
      </c>
      <c r="I2257" s="23">
        <v>0</v>
      </c>
      <c r="J2257" s="23">
        <v>0</v>
      </c>
    </row>
    <row r="2258" spans="1:10" x14ac:dyDescent="0.25">
      <c r="A2258" s="24"/>
      <c r="B2258" s="7" t="s">
        <v>98</v>
      </c>
      <c r="C2258" s="7"/>
      <c r="D2258" s="7"/>
      <c r="E2258" s="7"/>
      <c r="F2258" s="27">
        <v>0</v>
      </c>
      <c r="G2258" s="27">
        <v>0</v>
      </c>
      <c r="H2258" s="27">
        <v>0</v>
      </c>
      <c r="I2258" s="27">
        <v>0</v>
      </c>
      <c r="J2258" s="27">
        <v>0</v>
      </c>
    </row>
    <row r="2259" spans="1:10" x14ac:dyDescent="0.25">
      <c r="A2259" s="24"/>
      <c r="B2259" s="7" t="s">
        <v>99</v>
      </c>
      <c r="C2259" s="7"/>
      <c r="D2259" s="7"/>
      <c r="E2259" s="7"/>
      <c r="F2259" s="27">
        <v>0</v>
      </c>
      <c r="G2259" s="27">
        <v>0</v>
      </c>
      <c r="H2259" s="27">
        <v>0</v>
      </c>
      <c r="I2259" s="27">
        <v>0</v>
      </c>
      <c r="J2259" s="27">
        <v>0</v>
      </c>
    </row>
    <row r="2260" spans="1:10" x14ac:dyDescent="0.25">
      <c r="A2260" s="41" t="s">
        <v>100</v>
      </c>
      <c r="B2260" s="42" t="s">
        <v>101</v>
      </c>
      <c r="C2260" s="7"/>
      <c r="D2260" s="7"/>
      <c r="E2260" s="7"/>
      <c r="F2260" s="23">
        <v>0</v>
      </c>
      <c r="G2260" s="23">
        <v>0</v>
      </c>
      <c r="H2260" s="23">
        <v>0</v>
      </c>
      <c r="I2260" s="23">
        <v>0</v>
      </c>
      <c r="J2260" s="23">
        <v>0</v>
      </c>
    </row>
    <row r="2261" spans="1:10" x14ac:dyDescent="0.25">
      <c r="A2261" s="24"/>
      <c r="B2261" s="45" t="s">
        <v>102</v>
      </c>
      <c r="C2261" s="7"/>
      <c r="D2261" s="7"/>
      <c r="E2261" s="7"/>
      <c r="F2261" s="27">
        <v>0</v>
      </c>
      <c r="G2261" s="27">
        <v>0</v>
      </c>
      <c r="H2261" s="27">
        <v>0</v>
      </c>
      <c r="I2261" s="27">
        <v>0</v>
      </c>
      <c r="J2261" s="27">
        <v>0</v>
      </c>
    </row>
    <row r="2262" spans="1:10" x14ac:dyDescent="0.25">
      <c r="A2262" s="24"/>
      <c r="B2262" s="45" t="s">
        <v>103</v>
      </c>
      <c r="C2262" s="7"/>
      <c r="D2262" s="7"/>
      <c r="E2262" s="7"/>
      <c r="F2262" s="46">
        <v>0</v>
      </c>
      <c r="G2262" s="46">
        <v>0</v>
      </c>
      <c r="H2262" s="46">
        <v>0</v>
      </c>
      <c r="I2262" s="46">
        <v>0</v>
      </c>
      <c r="J2262" s="46">
        <v>0</v>
      </c>
    </row>
    <row r="2263" spans="1:10" x14ac:dyDescent="0.25">
      <c r="A2263" s="24"/>
      <c r="B2263" s="42" t="s">
        <v>104</v>
      </c>
      <c r="C2263" s="7"/>
      <c r="D2263" s="7"/>
      <c r="E2263" s="7"/>
      <c r="F2263" s="23">
        <f>+F2259+F2258+F2257+F2256+F2254+F2253</f>
        <v>0</v>
      </c>
      <c r="G2263" s="23">
        <f t="shared" ref="G2263:H2263" si="84">+G2259+G2258+G2257+G2256+G2254+G2253</f>
        <v>0</v>
      </c>
      <c r="H2263" s="23">
        <f t="shared" si="84"/>
        <v>0</v>
      </c>
      <c r="I2263" s="23">
        <f t="shared" ref="I2263" si="85">+I2259+I2258+I2257+I2256+I2254+I2253</f>
        <v>0</v>
      </c>
      <c r="J2263" s="23">
        <f>+J2259+J2258+J2257+J2256+J2254+J2253</f>
        <v>0</v>
      </c>
    </row>
    <row r="2264" spans="1:10" x14ac:dyDescent="0.25">
      <c r="A2264" s="24"/>
      <c r="B2264" s="42"/>
      <c r="C2264" s="7"/>
      <c r="D2264" s="7"/>
      <c r="E2264" s="7"/>
      <c r="F2264" s="23"/>
      <c r="G2264" s="23"/>
      <c r="H2264" s="23"/>
      <c r="I2264" s="23"/>
      <c r="J2264" s="23"/>
    </row>
    <row r="2266" spans="1:10" ht="15.75" thickBot="1" x14ac:dyDescent="0.3">
      <c r="A2266" s="7"/>
      <c r="B2266" s="42" t="s">
        <v>105</v>
      </c>
      <c r="C2266" s="7"/>
      <c r="D2266" s="7"/>
      <c r="E2266" s="7"/>
      <c r="F2266" s="47">
        <f t="shared" ref="F2266:G2266" si="86">+F2263+F2249</f>
        <v>17780000.490000002</v>
      </c>
      <c r="G2266" s="47">
        <f t="shared" si="86"/>
        <v>20308734.23</v>
      </c>
      <c r="H2266" s="47">
        <f>+H2263+H2249-H2251</f>
        <v>28207015.859999999</v>
      </c>
      <c r="I2266" s="47">
        <f>+I2263+I2249-I2251</f>
        <v>24984925.199999999</v>
      </c>
      <c r="J2266" s="47">
        <f>+J2263+J2249-H2251</f>
        <v>91280675.779999971</v>
      </c>
    </row>
    <row r="2267" spans="1:10" ht="15.75" thickTop="1" x14ac:dyDescent="0.25">
      <c r="A2267" s="7"/>
      <c r="B2267" s="42"/>
      <c r="C2267" s="7"/>
      <c r="D2267" s="7"/>
      <c r="E2267" s="7"/>
      <c r="F2267" s="23" t="s">
        <v>168</v>
      </c>
      <c r="G2267" s="23"/>
      <c r="H2267" s="23"/>
      <c r="I2267" s="23"/>
    </row>
    <row r="2268" spans="1:10" x14ac:dyDescent="0.25">
      <c r="A2268" s="7"/>
      <c r="B2268" s="42"/>
      <c r="C2268" s="7"/>
      <c r="D2268" s="7"/>
      <c r="E2268" s="7"/>
      <c r="F2268" s="23"/>
      <c r="G2268" s="23"/>
      <c r="H2268" s="23"/>
      <c r="I2268" s="23"/>
      <c r="J2268" s="10"/>
    </row>
    <row r="2269" spans="1:10" x14ac:dyDescent="0.25">
      <c r="A2269" s="7"/>
      <c r="B2269" s="42"/>
      <c r="C2269" s="7"/>
      <c r="D2269" s="7"/>
      <c r="E2269" s="7"/>
      <c r="F2269" s="23"/>
      <c r="G2269" s="23"/>
      <c r="H2269" s="23"/>
      <c r="I2269" s="23"/>
      <c r="J2269" s="10"/>
    </row>
    <row r="2270" spans="1:10" x14ac:dyDescent="0.25">
      <c r="A2270" s="7"/>
      <c r="B2270" s="42"/>
      <c r="C2270" s="7"/>
      <c r="D2270" s="7"/>
      <c r="E2270" s="7"/>
      <c r="F2270" s="23"/>
      <c r="G2270" s="23"/>
      <c r="H2270" s="10"/>
      <c r="I2270" s="10"/>
      <c r="J2270" s="10"/>
    </row>
    <row r="2271" spans="1:10" x14ac:dyDescent="0.25">
      <c r="A2271" s="277" t="s">
        <v>106</v>
      </c>
      <c r="B2271" s="277"/>
      <c r="C2271" s="277"/>
      <c r="D2271" s="277"/>
      <c r="E2271" s="277"/>
      <c r="F2271" s="277" t="s">
        <v>107</v>
      </c>
      <c r="G2271" s="277"/>
      <c r="H2271" s="277"/>
      <c r="I2271" s="263"/>
    </row>
    <row r="2272" spans="1:10" x14ac:dyDescent="0.25">
      <c r="A2272" s="49"/>
      <c r="B2272" s="12"/>
      <c r="C2272" s="12"/>
      <c r="D2272" s="11"/>
      <c r="E2272" s="11"/>
      <c r="F2272" s="12"/>
      <c r="G2272" s="12"/>
      <c r="H2272" s="10"/>
      <c r="I2272" s="10"/>
      <c r="J2272" s="10"/>
    </row>
    <row r="2273" spans="1:10" x14ac:dyDescent="0.25">
      <c r="A2273" s="12"/>
      <c r="B2273" s="12"/>
      <c r="C2273" s="12"/>
      <c r="D2273" s="11"/>
      <c r="E2273" s="11"/>
      <c r="F2273" s="12"/>
      <c r="G2273" s="12"/>
      <c r="H2273" s="10"/>
      <c r="I2273" s="10"/>
    </row>
    <row r="2274" spans="1:10" x14ac:dyDescent="0.25">
      <c r="A2274" s="280" t="s">
        <v>174</v>
      </c>
      <c r="B2274" s="280"/>
      <c r="C2274" s="280"/>
      <c r="D2274" s="280"/>
      <c r="E2274" s="280"/>
      <c r="F2274" s="278" t="s">
        <v>175</v>
      </c>
      <c r="G2274" s="278"/>
      <c r="H2274" s="278"/>
      <c r="I2274" s="264"/>
      <c r="J2274" s="10"/>
    </row>
    <row r="2275" spans="1:10" x14ac:dyDescent="0.25">
      <c r="A2275" s="279" t="s">
        <v>108</v>
      </c>
      <c r="B2275" s="279"/>
      <c r="C2275" s="279"/>
      <c r="D2275" s="279"/>
      <c r="E2275" s="279"/>
      <c r="F2275" s="279" t="s">
        <v>164</v>
      </c>
      <c r="G2275" s="279"/>
      <c r="H2275" s="279"/>
    </row>
    <row r="2309" spans="1:12" x14ac:dyDescent="0.25">
      <c r="E2309" t="s">
        <v>157</v>
      </c>
    </row>
    <row r="2311" spans="1:12" x14ac:dyDescent="0.25">
      <c r="A2311" s="11"/>
      <c r="B2311" s="11"/>
      <c r="C2311" s="11"/>
      <c r="D2311" s="11"/>
      <c r="E2311" s="11"/>
      <c r="F2311" s="11"/>
      <c r="G2311" s="11"/>
    </row>
    <row r="2312" spans="1:12" x14ac:dyDescent="0.25">
      <c r="A2312" s="281" t="s">
        <v>0</v>
      </c>
      <c r="B2312" s="281"/>
      <c r="C2312" s="281"/>
      <c r="D2312" s="281"/>
      <c r="E2312" s="281"/>
      <c r="F2312" s="281"/>
      <c r="G2312" s="281"/>
      <c r="H2312" s="281"/>
      <c r="I2312" s="281"/>
      <c r="J2312" s="281"/>
      <c r="K2312" s="281"/>
      <c r="L2312" s="270"/>
    </row>
    <row r="2313" spans="1:12" x14ac:dyDescent="0.25">
      <c r="A2313" s="282" t="s">
        <v>172</v>
      </c>
      <c r="B2313" s="282"/>
      <c r="C2313" s="282"/>
      <c r="D2313" s="282"/>
      <c r="E2313" s="282"/>
      <c r="F2313" s="282"/>
      <c r="G2313" s="282"/>
      <c r="H2313" s="282"/>
      <c r="I2313" s="282"/>
      <c r="J2313" s="282"/>
      <c r="K2313" s="282"/>
      <c r="L2313" s="271"/>
    </row>
    <row r="2314" spans="1:12" x14ac:dyDescent="0.25">
      <c r="A2314" s="14" t="s">
        <v>3</v>
      </c>
      <c r="B2314" s="15" t="s">
        <v>4</v>
      </c>
      <c r="C2314" s="5"/>
      <c r="D2314" s="5"/>
      <c r="E2314" s="6"/>
      <c r="F2314" s="232" t="s">
        <v>5</v>
      </c>
      <c r="G2314" s="233" t="s">
        <v>6</v>
      </c>
      <c r="H2314" s="233" t="s">
        <v>109</v>
      </c>
      <c r="I2314" s="233" t="s">
        <v>110</v>
      </c>
      <c r="J2314" s="233" t="s">
        <v>111</v>
      </c>
      <c r="K2314" s="234" t="s">
        <v>7</v>
      </c>
      <c r="L2314" s="272"/>
    </row>
    <row r="2315" spans="1:12" x14ac:dyDescent="0.25">
      <c r="A2315" s="20" t="s">
        <v>8</v>
      </c>
      <c r="B2315" s="21" t="s">
        <v>9</v>
      </c>
      <c r="C2315" s="21"/>
      <c r="D2315" s="22"/>
      <c r="E2315" s="22"/>
      <c r="F2315" s="23">
        <f>SUM(F2316:F2320)</f>
        <v>17099460.490000002</v>
      </c>
      <c r="G2315" s="23">
        <f>SUM(G2316:G2320)</f>
        <v>17271498.140000001</v>
      </c>
      <c r="H2315" s="23">
        <f>SUM(H2316:H2320)</f>
        <v>20462629.859999999</v>
      </c>
      <c r="I2315" s="23">
        <f>SUM(I2316:I2320)</f>
        <v>17237491.18</v>
      </c>
      <c r="J2315" s="23">
        <f>SUM(J2316:J2320)</f>
        <v>17657068.940000001</v>
      </c>
      <c r="K2315" s="23">
        <f>+K2316+K2317+K2319+K2318+K2320</f>
        <v>89728148.609999985</v>
      </c>
      <c r="L2315" s="23"/>
    </row>
    <row r="2316" spans="1:12" x14ac:dyDescent="0.25">
      <c r="A2316" s="24"/>
      <c r="B2316" s="25" t="s">
        <v>10</v>
      </c>
      <c r="C2316" s="26"/>
      <c r="D2316" s="26"/>
      <c r="E2316" s="22"/>
      <c r="F2316" s="27">
        <v>14618544.49</v>
      </c>
      <c r="G2316" s="27">
        <v>14773044.49</v>
      </c>
      <c r="H2316" s="27">
        <f>12382156.36+4853438.13+746549.13</f>
        <v>17982143.619999997</v>
      </c>
      <c r="I2316" s="27">
        <f>12376356.36+2373438.13</f>
        <v>14749794.489999998</v>
      </c>
      <c r="J2316" s="27">
        <v>15167664.49</v>
      </c>
      <c r="K2316" s="27">
        <f>SUM(F2316:J2316)</f>
        <v>77291191.579999983</v>
      </c>
      <c r="L2316" s="27"/>
    </row>
    <row r="2317" spans="1:12" x14ac:dyDescent="0.25">
      <c r="A2317" s="24"/>
      <c r="B2317" s="25" t="s">
        <v>11</v>
      </c>
      <c r="C2317" s="26"/>
      <c r="D2317" s="26"/>
      <c r="E2317" s="22"/>
      <c r="F2317" s="27">
        <v>241000</v>
      </c>
      <c r="G2317" s="27">
        <v>235000</v>
      </c>
      <c r="H2317" s="27">
        <v>220000</v>
      </c>
      <c r="I2317" s="27">
        <v>220000</v>
      </c>
      <c r="J2317" s="27">
        <v>220000</v>
      </c>
      <c r="K2317" s="27">
        <f t="shared" ref="K2317:K2320" si="87">SUM(F2317:J2317)</f>
        <v>1136000</v>
      </c>
      <c r="L2317" s="27"/>
    </row>
    <row r="2318" spans="1:12" x14ac:dyDescent="0.25">
      <c r="A2318" s="24"/>
      <c r="B2318" s="28" t="s">
        <v>114</v>
      </c>
      <c r="C2318" s="29"/>
      <c r="D2318" s="29"/>
      <c r="E2318" s="22"/>
      <c r="F2318" s="27">
        <v>0</v>
      </c>
      <c r="G2318" s="27">
        <v>0</v>
      </c>
      <c r="H2318" s="27">
        <v>0</v>
      </c>
      <c r="I2318" s="27">
        <v>0</v>
      </c>
      <c r="J2318" s="27">
        <v>0</v>
      </c>
      <c r="K2318" s="27">
        <f t="shared" si="87"/>
        <v>0</v>
      </c>
      <c r="L2318" s="27"/>
    </row>
    <row r="2319" spans="1:12" x14ac:dyDescent="0.25">
      <c r="A2319" s="24"/>
      <c r="B2319" s="28" t="s">
        <v>115</v>
      </c>
      <c r="C2319" s="29"/>
      <c r="D2319" s="29"/>
      <c r="E2319" s="22"/>
      <c r="F2319" s="27">
        <v>0</v>
      </c>
      <c r="G2319" s="27">
        <v>0</v>
      </c>
      <c r="H2319" s="27">
        <v>0</v>
      </c>
      <c r="I2319" s="27">
        <v>0</v>
      </c>
      <c r="J2319" s="27">
        <v>0</v>
      </c>
      <c r="K2319" s="27">
        <f t="shared" si="87"/>
        <v>0</v>
      </c>
      <c r="L2319" s="27"/>
    </row>
    <row r="2320" spans="1:12" x14ac:dyDescent="0.25">
      <c r="A2320" s="24"/>
      <c r="B2320" s="265" t="s">
        <v>116</v>
      </c>
      <c r="C2320" s="265"/>
      <c r="D2320" s="265"/>
      <c r="E2320" s="22"/>
      <c r="F2320" s="27">
        <f>1028522.88+1037916.66+173476.46</f>
        <v>2239916</v>
      </c>
      <c r="G2320" s="27">
        <v>2263453.65</v>
      </c>
      <c r="H2320" s="27">
        <v>2260486.2400000002</v>
      </c>
      <c r="I2320" s="27">
        <v>2267696.69</v>
      </c>
      <c r="J2320" s="27">
        <v>2269404.4500000002</v>
      </c>
      <c r="K2320" s="27">
        <f t="shared" si="87"/>
        <v>11300957.030000001</v>
      </c>
      <c r="L2320" s="27"/>
    </row>
    <row r="2321" spans="1:12" x14ac:dyDescent="0.25">
      <c r="A2321" s="20" t="s">
        <v>12</v>
      </c>
      <c r="B2321" s="31" t="s">
        <v>13</v>
      </c>
      <c r="C2321" s="26"/>
      <c r="D2321" s="22"/>
      <c r="E2321" s="22"/>
      <c r="F2321" s="23">
        <f>+F2323+F2325+F2326+F2327+F2322</f>
        <v>120540</v>
      </c>
      <c r="G2321" s="23">
        <f>+G2323+G2325+G2326+G2327+G2322+G2331+G2328</f>
        <v>1469156.09</v>
      </c>
      <c r="H2321" s="23">
        <f>SUM(H2322:H2333)</f>
        <v>4370807.4000000004</v>
      </c>
      <c r="I2321" s="23">
        <f>SUM(I2322:I2333)</f>
        <v>1638775.02</v>
      </c>
      <c r="J2321" s="23">
        <f>SUM(J2322:J2333)</f>
        <v>1843541.25</v>
      </c>
      <c r="K2321" s="23">
        <f>SUM(K2322:K2333)</f>
        <v>9442819.7600000016</v>
      </c>
      <c r="L2321" s="23"/>
    </row>
    <row r="2322" spans="1:12" x14ac:dyDescent="0.25">
      <c r="A2322" s="24"/>
      <c r="B2322" s="25" t="s">
        <v>14</v>
      </c>
      <c r="C2322" s="26"/>
      <c r="D2322" s="26"/>
      <c r="E2322" s="22"/>
      <c r="F2322" s="27">
        <v>14170</v>
      </c>
      <c r="G2322" s="27">
        <v>391287.94</v>
      </c>
      <c r="H2322" s="27">
        <v>828916.72</v>
      </c>
      <c r="I2322" s="27">
        <v>15739.52</v>
      </c>
      <c r="J2322" s="27">
        <v>448246.99</v>
      </c>
      <c r="K2322" s="27">
        <f>SUM(F2322:J2322)</f>
        <v>1698361.17</v>
      </c>
      <c r="L2322" s="27"/>
    </row>
    <row r="2323" spans="1:12" x14ac:dyDescent="0.25">
      <c r="A2323" s="32"/>
      <c r="B2323" s="7" t="s">
        <v>15</v>
      </c>
      <c r="C2323" s="265"/>
      <c r="D2323" s="265"/>
      <c r="E2323" s="22"/>
      <c r="F2323" s="27">
        <v>12500</v>
      </c>
      <c r="G2323" s="27">
        <v>0</v>
      </c>
      <c r="H2323" s="27">
        <v>297645</v>
      </c>
      <c r="I2323" s="27">
        <v>0</v>
      </c>
      <c r="J2323" s="27">
        <v>0</v>
      </c>
      <c r="K2323" s="27">
        <f t="shared" ref="K2323:K2333" si="88">SUM(F2323:J2323)</f>
        <v>310145</v>
      </c>
      <c r="L2323" s="27"/>
    </row>
    <row r="2324" spans="1:12" x14ac:dyDescent="0.25">
      <c r="A2324" s="24"/>
      <c r="B2324" s="25" t="s">
        <v>16</v>
      </c>
      <c r="C2324" s="26"/>
      <c r="D2324" s="26"/>
      <c r="E2324" s="22"/>
      <c r="F2324" s="27">
        <v>0</v>
      </c>
      <c r="G2324" s="27">
        <v>0</v>
      </c>
      <c r="H2324" s="27">
        <v>0</v>
      </c>
      <c r="I2324" s="27">
        <v>0</v>
      </c>
      <c r="J2324" s="27">
        <v>0</v>
      </c>
      <c r="K2324" s="27">
        <f t="shared" si="88"/>
        <v>0</v>
      </c>
      <c r="L2324" s="27"/>
    </row>
    <row r="2325" spans="1:12" x14ac:dyDescent="0.25">
      <c r="A2325" s="24"/>
      <c r="B2325" s="33" t="s">
        <v>17</v>
      </c>
      <c r="C2325" s="33"/>
      <c r="D2325" s="33"/>
      <c r="E2325" s="22"/>
      <c r="F2325" s="27">
        <v>0</v>
      </c>
      <c r="G2325" s="27">
        <v>0</v>
      </c>
      <c r="H2325" s="27">
        <v>0</v>
      </c>
      <c r="I2325" s="27">
        <v>0</v>
      </c>
      <c r="J2325" s="27">
        <v>0</v>
      </c>
      <c r="K2325" s="27">
        <f t="shared" si="88"/>
        <v>0</v>
      </c>
      <c r="L2325" s="27"/>
    </row>
    <row r="2326" spans="1:12" x14ac:dyDescent="0.25">
      <c r="A2326" s="24"/>
      <c r="B2326" s="25" t="s">
        <v>18</v>
      </c>
      <c r="C2326" s="26"/>
      <c r="D2326" s="26"/>
      <c r="E2326" s="34"/>
      <c r="F2326" s="27">
        <v>0</v>
      </c>
      <c r="G2326" s="27">
        <v>189996.11</v>
      </c>
      <c r="H2326" s="27">
        <v>415392.21</v>
      </c>
      <c r="I2326" s="27">
        <v>392700.01</v>
      </c>
      <c r="J2326" s="27">
        <v>397692.21</v>
      </c>
      <c r="K2326" s="27">
        <f t="shared" si="88"/>
        <v>1395780.54</v>
      </c>
      <c r="L2326" s="27"/>
    </row>
    <row r="2327" spans="1:12" x14ac:dyDescent="0.25">
      <c r="A2327" s="24"/>
      <c r="B2327" s="25" t="s">
        <v>19</v>
      </c>
      <c r="C2327" s="26"/>
      <c r="D2327" s="26"/>
      <c r="E2327" s="22"/>
      <c r="F2327" s="27">
        <v>93870</v>
      </c>
      <c r="G2327" s="27">
        <v>93870</v>
      </c>
      <c r="H2327" s="27">
        <v>1737311.02</v>
      </c>
      <c r="I2327" s="27">
        <v>105393</v>
      </c>
      <c r="J2327" s="27">
        <v>105000</v>
      </c>
      <c r="K2327" s="27">
        <f t="shared" si="88"/>
        <v>2135444.02</v>
      </c>
      <c r="L2327" s="27"/>
    </row>
    <row r="2328" spans="1:12" x14ac:dyDescent="0.25">
      <c r="A2328" s="24"/>
      <c r="B2328" s="25" t="s">
        <v>166</v>
      </c>
      <c r="C2328" s="26"/>
      <c r="D2328" s="26"/>
      <c r="E2328" s="22"/>
      <c r="F2328" s="27">
        <v>0</v>
      </c>
      <c r="G2328" s="27">
        <v>442002.04</v>
      </c>
      <c r="H2328" s="27">
        <v>540542.49</v>
      </c>
      <c r="I2328" s="27">
        <v>540542.49</v>
      </c>
      <c r="J2328" s="27">
        <v>444602.05</v>
      </c>
      <c r="K2328" s="27">
        <f t="shared" si="88"/>
        <v>1967689.07</v>
      </c>
      <c r="L2328" s="27"/>
    </row>
    <row r="2329" spans="1:12" x14ac:dyDescent="0.25">
      <c r="A2329" s="24"/>
      <c r="B2329" s="7" t="s">
        <v>20</v>
      </c>
      <c r="C2329" s="26"/>
      <c r="D2329" s="26"/>
      <c r="E2329" s="22"/>
      <c r="F2329" s="27">
        <v>0</v>
      </c>
      <c r="G2329" s="27">
        <v>0</v>
      </c>
      <c r="H2329" s="27">
        <v>500000</v>
      </c>
      <c r="I2329" s="27">
        <v>250000</v>
      </c>
      <c r="J2329" s="27">
        <v>0</v>
      </c>
      <c r="K2329" s="27">
        <f t="shared" si="88"/>
        <v>750000</v>
      </c>
      <c r="L2329" s="27"/>
    </row>
    <row r="2330" spans="1:12" x14ac:dyDescent="0.25">
      <c r="A2330" s="24"/>
      <c r="B2330" s="265" t="s">
        <v>21</v>
      </c>
      <c r="C2330" s="265"/>
      <c r="D2330" s="265"/>
      <c r="E2330" s="265"/>
      <c r="F2330" s="27">
        <v>0</v>
      </c>
      <c r="G2330" s="27">
        <v>0</v>
      </c>
      <c r="H2330" s="27">
        <v>0</v>
      </c>
      <c r="I2330" s="27">
        <v>0</v>
      </c>
      <c r="J2330" s="27">
        <v>0</v>
      </c>
      <c r="K2330" s="27">
        <f t="shared" si="88"/>
        <v>0</v>
      </c>
      <c r="L2330" s="27"/>
    </row>
    <row r="2331" spans="1:12" x14ac:dyDescent="0.25">
      <c r="A2331" s="24"/>
      <c r="B2331" s="7" t="s">
        <v>22</v>
      </c>
      <c r="C2331" s="265"/>
      <c r="D2331" s="265"/>
      <c r="E2331" s="265"/>
      <c r="F2331" s="27">
        <v>0</v>
      </c>
      <c r="G2331" s="27">
        <v>352000</v>
      </c>
      <c r="H2331" s="27">
        <v>50999.96</v>
      </c>
      <c r="I2331" s="27">
        <v>334400</v>
      </c>
      <c r="J2331" s="27">
        <v>448000</v>
      </c>
      <c r="K2331" s="27">
        <f t="shared" si="88"/>
        <v>1185399.96</v>
      </c>
      <c r="L2331" s="27"/>
    </row>
    <row r="2332" spans="1:12" x14ac:dyDescent="0.25">
      <c r="A2332" s="24"/>
      <c r="B2332" s="7" t="s">
        <v>23</v>
      </c>
      <c r="C2332" s="265"/>
      <c r="D2332" s="265"/>
      <c r="E2332" s="22"/>
      <c r="F2332" s="27">
        <v>0</v>
      </c>
      <c r="G2332" s="27">
        <v>0</v>
      </c>
      <c r="H2332" s="27">
        <v>0</v>
      </c>
      <c r="I2332" s="27">
        <v>0</v>
      </c>
      <c r="J2332" s="27">
        <v>0</v>
      </c>
      <c r="K2332" s="27">
        <f t="shared" si="88"/>
        <v>0</v>
      </c>
      <c r="L2332" s="27"/>
    </row>
    <row r="2333" spans="1:12" x14ac:dyDescent="0.25">
      <c r="A2333" s="24"/>
      <c r="B2333" s="265" t="s">
        <v>117</v>
      </c>
      <c r="C2333" s="265"/>
      <c r="D2333" s="265"/>
      <c r="E2333" s="22"/>
      <c r="F2333" s="27">
        <v>0</v>
      </c>
      <c r="G2333" s="27">
        <v>0</v>
      </c>
      <c r="H2333" s="27">
        <v>0</v>
      </c>
      <c r="I2333" s="27">
        <v>0</v>
      </c>
      <c r="J2333" s="27">
        <v>0</v>
      </c>
      <c r="K2333" s="27">
        <f t="shared" si="88"/>
        <v>0</v>
      </c>
      <c r="L2333" s="27"/>
    </row>
    <row r="2334" spans="1:12" x14ac:dyDescent="0.25">
      <c r="A2334" s="20" t="s">
        <v>24</v>
      </c>
      <c r="B2334" s="31" t="s">
        <v>25</v>
      </c>
      <c r="C2334" s="26"/>
      <c r="D2334" s="22"/>
      <c r="E2334" s="22"/>
      <c r="F2334" s="23">
        <f>+F2337+F2335+F2336+F2338+F2339+F2340+F2341</f>
        <v>560000</v>
      </c>
      <c r="G2334" s="23">
        <f>+G2337+G2335+G2336+G2338+G2339+G2340+G2341</f>
        <v>1568080</v>
      </c>
      <c r="H2334" s="23">
        <f>+H2337+H2335+H2336+H2338+H2339+H2340+H2341</f>
        <v>3376600</v>
      </c>
      <c r="I2334" s="23">
        <f>+I2337+I2335+I2336+I2338+I2339+I2340+I2341+I2344</f>
        <v>6108659</v>
      </c>
      <c r="J2334" s="23">
        <f>+J2337+J2335+J2336+J2338+J2339+J2340+J2341+J2344</f>
        <v>1304900</v>
      </c>
      <c r="K2334" s="23">
        <f>SUM(K2335:K2344)</f>
        <v>12918239</v>
      </c>
      <c r="L2334" s="23"/>
    </row>
    <row r="2335" spans="1:12" x14ac:dyDescent="0.25">
      <c r="A2335" s="24"/>
      <c r="B2335" s="265" t="s">
        <v>118</v>
      </c>
      <c r="C2335" s="265"/>
      <c r="D2335" s="265"/>
      <c r="E2335" s="22"/>
      <c r="F2335" s="27">
        <v>0</v>
      </c>
      <c r="G2335" s="27">
        <v>0</v>
      </c>
      <c r="H2335" s="27">
        <v>0</v>
      </c>
      <c r="I2335" s="27">
        <v>0</v>
      </c>
      <c r="J2335" s="27">
        <v>0</v>
      </c>
      <c r="K2335" s="27">
        <f>SUM(F2335:J2335)</f>
        <v>0</v>
      </c>
      <c r="L2335" s="27"/>
    </row>
    <row r="2336" spans="1:12" x14ac:dyDescent="0.25">
      <c r="A2336" s="24"/>
      <c r="B2336" s="25" t="s">
        <v>26</v>
      </c>
      <c r="C2336" s="26"/>
      <c r="D2336" s="26"/>
      <c r="E2336" s="22"/>
      <c r="F2336" s="27">
        <v>0</v>
      </c>
      <c r="G2336" s="27">
        <v>0</v>
      </c>
      <c r="H2336" s="27">
        <v>0</v>
      </c>
      <c r="I2336" s="27">
        <v>0</v>
      </c>
      <c r="J2336" s="27">
        <v>0</v>
      </c>
      <c r="K2336" s="27">
        <f t="shared" ref="K2336:K2344" si="89">SUM(F2336:J2336)</f>
        <v>0</v>
      </c>
      <c r="L2336" s="27"/>
    </row>
    <row r="2337" spans="1:12" x14ac:dyDescent="0.25">
      <c r="A2337" s="24"/>
      <c r="B2337" s="265" t="s">
        <v>119</v>
      </c>
      <c r="C2337" s="265"/>
      <c r="D2337" s="265"/>
      <c r="E2337" s="22"/>
      <c r="F2337" s="27">
        <v>0</v>
      </c>
      <c r="G2337" s="27">
        <v>0</v>
      </c>
      <c r="H2337" s="27">
        <v>0</v>
      </c>
      <c r="I2337" s="27">
        <v>0</v>
      </c>
      <c r="J2337" s="27">
        <v>0</v>
      </c>
      <c r="K2337" s="27">
        <f t="shared" si="89"/>
        <v>0</v>
      </c>
      <c r="L2337" s="27"/>
    </row>
    <row r="2338" spans="1:12" x14ac:dyDescent="0.25">
      <c r="A2338" s="24"/>
      <c r="B2338" s="33" t="s">
        <v>27</v>
      </c>
      <c r="C2338" s="33"/>
      <c r="D2338" s="33"/>
      <c r="E2338" s="22"/>
      <c r="F2338" s="27">
        <v>0</v>
      </c>
      <c r="G2338" s="27">
        <v>0</v>
      </c>
      <c r="H2338" s="27">
        <v>0</v>
      </c>
      <c r="I2338" s="27">
        <v>0</v>
      </c>
      <c r="J2338" s="27">
        <v>0</v>
      </c>
      <c r="K2338" s="27">
        <f t="shared" si="89"/>
        <v>0</v>
      </c>
      <c r="L2338" s="27"/>
    </row>
    <row r="2339" spans="1:12" x14ac:dyDescent="0.25">
      <c r="A2339" s="24"/>
      <c r="B2339" s="265" t="s">
        <v>120</v>
      </c>
      <c r="C2339" s="265"/>
      <c r="D2339" s="265"/>
      <c r="E2339" s="22"/>
      <c r="F2339" s="27">
        <v>0</v>
      </c>
      <c r="G2339" s="27">
        <v>0</v>
      </c>
      <c r="H2339" s="27">
        <v>885000</v>
      </c>
      <c r="I2339" s="27">
        <v>0</v>
      </c>
      <c r="J2339" s="27">
        <v>0</v>
      </c>
      <c r="K2339" s="27">
        <f t="shared" si="89"/>
        <v>885000</v>
      </c>
      <c r="L2339" s="27"/>
    </row>
    <row r="2340" spans="1:12" x14ac:dyDescent="0.25">
      <c r="A2340" s="24"/>
      <c r="B2340" s="265" t="s">
        <v>121</v>
      </c>
      <c r="C2340" s="265"/>
      <c r="D2340" s="265"/>
      <c r="E2340" s="22"/>
      <c r="F2340" s="27">
        <v>0</v>
      </c>
      <c r="G2340" s="27">
        <v>0</v>
      </c>
      <c r="H2340" s="27">
        <v>0</v>
      </c>
      <c r="I2340" s="27">
        <v>0</v>
      </c>
      <c r="J2340" s="27">
        <v>0</v>
      </c>
      <c r="K2340" s="27">
        <f t="shared" si="89"/>
        <v>0</v>
      </c>
      <c r="L2340" s="27"/>
    </row>
    <row r="2341" spans="1:12" x14ac:dyDescent="0.25">
      <c r="A2341" s="24"/>
      <c r="B2341" s="7" t="s">
        <v>169</v>
      </c>
      <c r="C2341" s="265"/>
      <c r="D2341" s="265"/>
      <c r="E2341" s="22"/>
      <c r="F2341" s="27">
        <v>560000</v>
      </c>
      <c r="G2341" s="27">
        <v>1568080</v>
      </c>
      <c r="H2341" s="27">
        <v>2491600</v>
      </c>
      <c r="I2341" s="27">
        <v>2108100</v>
      </c>
      <c r="J2341" s="27">
        <v>1304900</v>
      </c>
      <c r="K2341" s="27">
        <f t="shared" si="89"/>
        <v>8032680</v>
      </c>
      <c r="L2341" s="27"/>
    </row>
    <row r="2342" spans="1:12" x14ac:dyDescent="0.25">
      <c r="A2342" s="24"/>
      <c r="B2342" s="35" t="s">
        <v>30</v>
      </c>
      <c r="C2342" s="265"/>
      <c r="D2342" s="265"/>
      <c r="E2342" s="36"/>
      <c r="F2342" s="27">
        <v>0</v>
      </c>
      <c r="G2342" s="27">
        <v>0</v>
      </c>
      <c r="H2342" s="27">
        <v>0</v>
      </c>
      <c r="I2342" s="27">
        <v>0</v>
      </c>
      <c r="J2342" s="27">
        <v>0</v>
      </c>
      <c r="K2342" s="27">
        <f t="shared" si="89"/>
        <v>0</v>
      </c>
      <c r="L2342" s="27"/>
    </row>
    <row r="2343" spans="1:12" x14ac:dyDescent="0.25">
      <c r="A2343" s="24"/>
      <c r="B2343" s="35" t="s">
        <v>31</v>
      </c>
      <c r="C2343" s="265"/>
      <c r="D2343" s="265"/>
      <c r="E2343" s="36"/>
      <c r="F2343" s="27">
        <v>0</v>
      </c>
      <c r="G2343" s="27">
        <v>0</v>
      </c>
      <c r="H2343" s="27">
        <v>0</v>
      </c>
      <c r="I2343" s="27">
        <v>0</v>
      </c>
      <c r="J2343" s="27">
        <v>0</v>
      </c>
      <c r="K2343" s="27">
        <f t="shared" si="89"/>
        <v>0</v>
      </c>
      <c r="L2343" s="27"/>
    </row>
    <row r="2344" spans="1:12" x14ac:dyDescent="0.25">
      <c r="A2344" s="24"/>
      <c r="B2344" s="33" t="s">
        <v>32</v>
      </c>
      <c r="C2344" s="33"/>
      <c r="D2344" s="33"/>
      <c r="E2344" s="22"/>
      <c r="F2344" s="27">
        <v>0</v>
      </c>
      <c r="G2344" s="27">
        <v>0</v>
      </c>
      <c r="H2344" s="27">
        <v>0</v>
      </c>
      <c r="I2344" s="27">
        <v>4000559</v>
      </c>
      <c r="J2344" s="27">
        <v>0</v>
      </c>
      <c r="K2344" s="27">
        <f t="shared" si="89"/>
        <v>4000559</v>
      </c>
      <c r="L2344" s="27"/>
    </row>
    <row r="2345" spans="1:12" x14ac:dyDescent="0.25">
      <c r="A2345" s="20" t="s">
        <v>33</v>
      </c>
      <c r="B2345" s="31" t="s">
        <v>34</v>
      </c>
      <c r="C2345" s="26"/>
      <c r="D2345" s="22"/>
      <c r="E2345" s="22"/>
      <c r="F2345" s="23">
        <v>0</v>
      </c>
      <c r="G2345" s="23">
        <v>0</v>
      </c>
      <c r="H2345" s="23">
        <v>0</v>
      </c>
      <c r="I2345" s="23">
        <v>0</v>
      </c>
      <c r="J2345" s="23">
        <v>0</v>
      </c>
      <c r="K2345" s="23">
        <f t="shared" ref="K2345:K2346" si="90">SUM(F2345:F2345)</f>
        <v>0</v>
      </c>
      <c r="L2345" s="23"/>
    </row>
    <row r="2346" spans="1:12" x14ac:dyDescent="0.25">
      <c r="A2346" s="24"/>
      <c r="B2346" s="274" t="s">
        <v>35</v>
      </c>
      <c r="C2346" s="274"/>
      <c r="D2346" s="274"/>
      <c r="E2346" s="274"/>
      <c r="F2346" s="27">
        <v>0</v>
      </c>
      <c r="G2346" s="27">
        <v>0</v>
      </c>
      <c r="H2346" s="27">
        <v>0</v>
      </c>
      <c r="I2346" s="27">
        <v>0</v>
      </c>
      <c r="J2346" s="27">
        <v>0</v>
      </c>
      <c r="K2346" s="27">
        <f t="shared" si="90"/>
        <v>0</v>
      </c>
      <c r="L2346" s="27"/>
    </row>
    <row r="2347" spans="1:12" x14ac:dyDescent="0.25">
      <c r="A2347" s="24"/>
      <c r="B2347" s="7" t="s">
        <v>36</v>
      </c>
      <c r="C2347" s="265"/>
      <c r="D2347" s="265"/>
      <c r="E2347" s="265"/>
      <c r="F2347" s="27">
        <v>0</v>
      </c>
      <c r="G2347" s="27">
        <v>0</v>
      </c>
      <c r="H2347" s="27">
        <v>0</v>
      </c>
      <c r="I2347" s="27">
        <v>0</v>
      </c>
      <c r="J2347" s="27">
        <v>0</v>
      </c>
      <c r="K2347" s="27">
        <f>SUM(F2347:F2347)</f>
        <v>0</v>
      </c>
      <c r="L2347" s="27"/>
    </row>
    <row r="2348" spans="1:12" x14ac:dyDescent="0.25">
      <c r="A2348" s="24"/>
      <c r="B2348" s="7" t="s">
        <v>37</v>
      </c>
      <c r="C2348" s="265"/>
      <c r="D2348" s="265"/>
      <c r="E2348" s="22"/>
      <c r="F2348" s="27">
        <v>0</v>
      </c>
      <c r="G2348" s="27">
        <v>0</v>
      </c>
      <c r="H2348" s="27">
        <v>0</v>
      </c>
      <c r="I2348" s="27">
        <v>0</v>
      </c>
      <c r="J2348" s="27">
        <v>0</v>
      </c>
      <c r="K2348" s="27">
        <f t="shared" ref="K2348:K2370" si="91">SUM(F2348:F2348)</f>
        <v>0</v>
      </c>
      <c r="L2348" s="27"/>
    </row>
    <row r="2349" spans="1:12" x14ac:dyDescent="0.25">
      <c r="A2349" s="24"/>
      <c r="B2349" s="7" t="s">
        <v>38</v>
      </c>
      <c r="C2349" s="265"/>
      <c r="D2349" s="265"/>
      <c r="E2349" s="22"/>
      <c r="F2349" s="27">
        <v>0</v>
      </c>
      <c r="G2349" s="27">
        <v>0</v>
      </c>
      <c r="H2349" s="27">
        <v>0</v>
      </c>
      <c r="I2349" s="27">
        <v>0</v>
      </c>
      <c r="J2349" s="27">
        <v>0</v>
      </c>
      <c r="K2349" s="27">
        <f t="shared" si="91"/>
        <v>0</v>
      </c>
      <c r="L2349" s="27"/>
    </row>
    <row r="2350" spans="1:12" x14ac:dyDescent="0.25">
      <c r="A2350" s="24"/>
      <c r="B2350" s="7" t="s">
        <v>39</v>
      </c>
      <c r="C2350" s="265"/>
      <c r="D2350" s="265"/>
      <c r="E2350" s="22"/>
      <c r="F2350" s="27">
        <v>0</v>
      </c>
      <c r="G2350" s="27">
        <v>0</v>
      </c>
      <c r="H2350" s="27">
        <v>0</v>
      </c>
      <c r="I2350" s="27">
        <v>0</v>
      </c>
      <c r="J2350" s="27">
        <v>0</v>
      </c>
      <c r="K2350" s="27">
        <f t="shared" si="91"/>
        <v>0</v>
      </c>
      <c r="L2350" s="27"/>
    </row>
    <row r="2351" spans="1:12" x14ac:dyDescent="0.25">
      <c r="A2351" s="24"/>
      <c r="B2351" s="7" t="s">
        <v>40</v>
      </c>
      <c r="C2351" s="265"/>
      <c r="D2351" s="265"/>
      <c r="E2351" s="22"/>
      <c r="F2351" s="27">
        <v>0</v>
      </c>
      <c r="G2351" s="27">
        <v>0</v>
      </c>
      <c r="H2351" s="27">
        <v>0</v>
      </c>
      <c r="I2351" s="27">
        <v>0</v>
      </c>
      <c r="J2351" s="27">
        <v>0</v>
      </c>
      <c r="K2351" s="27">
        <f t="shared" si="91"/>
        <v>0</v>
      </c>
      <c r="L2351" s="27"/>
    </row>
    <row r="2352" spans="1:12" x14ac:dyDescent="0.25">
      <c r="A2352" s="24"/>
      <c r="B2352" s="7" t="s">
        <v>41</v>
      </c>
      <c r="C2352" s="265"/>
      <c r="D2352" s="265"/>
      <c r="E2352" s="22"/>
      <c r="F2352" s="27">
        <v>0</v>
      </c>
      <c r="G2352" s="27">
        <v>0</v>
      </c>
      <c r="H2352" s="27">
        <v>0</v>
      </c>
      <c r="I2352" s="27">
        <v>0</v>
      </c>
      <c r="J2352" s="27">
        <v>0</v>
      </c>
      <c r="K2352" s="27">
        <f t="shared" si="91"/>
        <v>0</v>
      </c>
      <c r="L2352" s="27"/>
    </row>
    <row r="2353" spans="1:12" x14ac:dyDescent="0.25">
      <c r="A2353" s="24"/>
      <c r="B2353" s="7" t="s">
        <v>42</v>
      </c>
      <c r="C2353" s="265"/>
      <c r="D2353" s="265"/>
      <c r="E2353" s="22"/>
      <c r="F2353" s="27">
        <v>0</v>
      </c>
      <c r="G2353" s="27">
        <v>0</v>
      </c>
      <c r="H2353" s="27">
        <v>0</v>
      </c>
      <c r="I2353" s="27">
        <v>0</v>
      </c>
      <c r="J2353" s="27">
        <v>0</v>
      </c>
      <c r="K2353" s="27">
        <f t="shared" si="91"/>
        <v>0</v>
      </c>
      <c r="L2353" s="27"/>
    </row>
    <row r="2354" spans="1:12" x14ac:dyDescent="0.25">
      <c r="A2354" s="24"/>
      <c r="B2354" s="7" t="s">
        <v>41</v>
      </c>
      <c r="C2354" s="265"/>
      <c r="D2354" s="265"/>
      <c r="E2354" s="22"/>
      <c r="F2354" s="27">
        <v>0</v>
      </c>
      <c r="G2354" s="27">
        <v>0</v>
      </c>
      <c r="H2354" s="27">
        <v>0</v>
      </c>
      <c r="I2354" s="27">
        <v>0</v>
      </c>
      <c r="J2354" s="27">
        <v>0</v>
      </c>
      <c r="K2354" s="27">
        <f t="shared" si="91"/>
        <v>0</v>
      </c>
      <c r="L2354" s="27"/>
    </row>
    <row r="2355" spans="1:12" x14ac:dyDescent="0.25">
      <c r="A2355" s="37"/>
      <c r="B2355" s="38" t="s">
        <v>43</v>
      </c>
      <c r="C2355" s="22"/>
      <c r="D2355" s="22"/>
      <c r="E2355" s="22"/>
      <c r="F2355" s="27">
        <v>0</v>
      </c>
      <c r="G2355" s="27">
        <v>0</v>
      </c>
      <c r="H2355" s="27">
        <v>0</v>
      </c>
      <c r="I2355" s="27">
        <v>0</v>
      </c>
      <c r="J2355" s="27">
        <v>0</v>
      </c>
      <c r="K2355" s="27">
        <f t="shared" si="91"/>
        <v>0</v>
      </c>
      <c r="L2355" s="27"/>
    </row>
    <row r="2356" spans="1:12" x14ac:dyDescent="0.25">
      <c r="A2356" s="37"/>
      <c r="B2356" s="38" t="s">
        <v>44</v>
      </c>
      <c r="C2356" s="22"/>
      <c r="D2356" s="22"/>
      <c r="E2356" s="22"/>
      <c r="F2356" s="27">
        <v>0</v>
      </c>
      <c r="G2356" s="27">
        <v>0</v>
      </c>
      <c r="H2356" s="27">
        <v>0</v>
      </c>
      <c r="I2356" s="27">
        <v>0</v>
      </c>
      <c r="J2356" s="27">
        <v>0</v>
      </c>
      <c r="K2356" s="27">
        <f t="shared" si="91"/>
        <v>0</v>
      </c>
      <c r="L2356" s="27"/>
    </row>
    <row r="2357" spans="1:12" x14ac:dyDescent="0.25">
      <c r="A2357" s="37"/>
      <c r="B2357" s="38" t="s">
        <v>45</v>
      </c>
      <c r="C2357" s="22"/>
      <c r="D2357" s="22"/>
      <c r="E2357" s="22"/>
      <c r="F2357" s="27">
        <v>0</v>
      </c>
      <c r="G2357" s="27">
        <v>0</v>
      </c>
      <c r="H2357" s="27">
        <v>0</v>
      </c>
      <c r="I2357" s="27">
        <v>0</v>
      </c>
      <c r="J2357" s="27">
        <v>0</v>
      </c>
      <c r="K2357" s="27">
        <f t="shared" si="91"/>
        <v>0</v>
      </c>
      <c r="L2357" s="27"/>
    </row>
    <row r="2358" spans="1:12" x14ac:dyDescent="0.25">
      <c r="A2358" s="39" t="s">
        <v>46</v>
      </c>
      <c r="B2358" s="40" t="s">
        <v>47</v>
      </c>
      <c r="C2358" s="38"/>
      <c r="D2358" s="38"/>
      <c r="E2358" s="38"/>
      <c r="F2358" s="23">
        <v>0</v>
      </c>
      <c r="G2358" s="23">
        <v>0</v>
      </c>
      <c r="H2358" s="23">
        <v>0</v>
      </c>
      <c r="I2358" s="23">
        <v>0</v>
      </c>
      <c r="J2358" s="23">
        <v>0</v>
      </c>
      <c r="K2358" s="27">
        <f t="shared" si="91"/>
        <v>0</v>
      </c>
      <c r="L2358" s="27"/>
    </row>
    <row r="2359" spans="1:12" x14ac:dyDescent="0.25">
      <c r="A2359" s="8"/>
      <c r="B2359" s="38" t="s">
        <v>48</v>
      </c>
      <c r="C2359" s="38"/>
      <c r="D2359" s="38"/>
      <c r="E2359" s="38"/>
      <c r="F2359" s="27">
        <v>0</v>
      </c>
      <c r="G2359" s="27">
        <v>0</v>
      </c>
      <c r="H2359" s="27">
        <v>0</v>
      </c>
      <c r="I2359" s="27">
        <v>0</v>
      </c>
      <c r="J2359" s="27">
        <v>0</v>
      </c>
      <c r="K2359" s="27">
        <f t="shared" si="91"/>
        <v>0</v>
      </c>
      <c r="L2359" s="27"/>
    </row>
    <row r="2360" spans="1:12" x14ac:dyDescent="0.25">
      <c r="A2360" s="8"/>
      <c r="B2360" s="38" t="s">
        <v>49</v>
      </c>
      <c r="C2360" s="38"/>
      <c r="D2360" s="38"/>
      <c r="E2360" s="38"/>
      <c r="F2360" s="27">
        <v>0</v>
      </c>
      <c r="G2360" s="27">
        <v>0</v>
      </c>
      <c r="H2360" s="27">
        <v>0</v>
      </c>
      <c r="I2360" s="27">
        <v>0</v>
      </c>
      <c r="J2360" s="27">
        <v>0</v>
      </c>
      <c r="K2360" s="27">
        <f t="shared" si="91"/>
        <v>0</v>
      </c>
      <c r="L2360" s="27"/>
    </row>
    <row r="2361" spans="1:12" x14ac:dyDescent="0.25">
      <c r="A2361" s="8"/>
      <c r="B2361" s="38" t="s">
        <v>37</v>
      </c>
      <c r="C2361" s="38"/>
      <c r="D2361" s="38"/>
      <c r="E2361" s="38"/>
      <c r="F2361" s="27">
        <v>0</v>
      </c>
      <c r="G2361" s="27">
        <v>0</v>
      </c>
      <c r="H2361" s="27">
        <v>0</v>
      </c>
      <c r="I2361" s="27">
        <v>0</v>
      </c>
      <c r="J2361" s="27">
        <v>0</v>
      </c>
      <c r="K2361" s="27">
        <f t="shared" si="91"/>
        <v>0</v>
      </c>
      <c r="L2361" s="27"/>
    </row>
    <row r="2362" spans="1:12" x14ac:dyDescent="0.25">
      <c r="A2362" s="8"/>
      <c r="B2362" s="38" t="s">
        <v>50</v>
      </c>
      <c r="C2362" s="38"/>
      <c r="D2362" s="38"/>
      <c r="E2362" s="38"/>
      <c r="F2362" s="27">
        <v>0</v>
      </c>
      <c r="G2362" s="27">
        <v>0</v>
      </c>
      <c r="H2362" s="27">
        <v>0</v>
      </c>
      <c r="I2362" s="27">
        <v>0</v>
      </c>
      <c r="J2362" s="27">
        <v>0</v>
      </c>
      <c r="K2362" s="27">
        <f t="shared" si="91"/>
        <v>0</v>
      </c>
      <c r="L2362" s="27"/>
    </row>
    <row r="2363" spans="1:12" x14ac:dyDescent="0.25">
      <c r="A2363" s="8"/>
      <c r="B2363" s="38" t="s">
        <v>39</v>
      </c>
      <c r="C2363" s="38"/>
      <c r="D2363" s="38"/>
      <c r="E2363" s="38"/>
      <c r="F2363" s="27">
        <v>0</v>
      </c>
      <c r="G2363" s="27">
        <v>0</v>
      </c>
      <c r="H2363" s="27">
        <v>0</v>
      </c>
      <c r="I2363" s="27">
        <v>0</v>
      </c>
      <c r="J2363" s="27">
        <v>0</v>
      </c>
      <c r="K2363" s="27">
        <f t="shared" si="91"/>
        <v>0</v>
      </c>
      <c r="L2363" s="27"/>
    </row>
    <row r="2364" spans="1:12" x14ac:dyDescent="0.25">
      <c r="A2364" s="39"/>
      <c r="B2364" s="38" t="s">
        <v>51</v>
      </c>
      <c r="C2364" s="38"/>
      <c r="D2364" s="38"/>
      <c r="E2364" s="38"/>
      <c r="F2364" s="27">
        <v>0</v>
      </c>
      <c r="G2364" s="27">
        <v>0</v>
      </c>
      <c r="H2364" s="27">
        <v>0</v>
      </c>
      <c r="I2364" s="27">
        <v>0</v>
      </c>
      <c r="J2364" s="27">
        <v>0</v>
      </c>
      <c r="K2364" s="27">
        <f t="shared" si="91"/>
        <v>0</v>
      </c>
      <c r="L2364" s="27"/>
    </row>
    <row r="2365" spans="1:12" x14ac:dyDescent="0.25">
      <c r="A2365" s="8"/>
      <c r="B2365" s="7" t="s">
        <v>41</v>
      </c>
      <c r="C2365" s="7"/>
      <c r="D2365" s="7"/>
      <c r="E2365" s="7"/>
      <c r="F2365" s="27">
        <v>0</v>
      </c>
      <c r="G2365" s="27">
        <v>0</v>
      </c>
      <c r="H2365" s="27">
        <v>0</v>
      </c>
      <c r="I2365" s="27">
        <v>0</v>
      </c>
      <c r="J2365" s="27">
        <v>0</v>
      </c>
      <c r="K2365" s="27">
        <f t="shared" si="91"/>
        <v>0</v>
      </c>
      <c r="L2365" s="27"/>
    </row>
    <row r="2366" spans="1:12" x14ac:dyDescent="0.25">
      <c r="A2366" s="24"/>
      <c r="B2366" s="7" t="s">
        <v>52</v>
      </c>
      <c r="C2366" s="7"/>
      <c r="D2366" s="7"/>
      <c r="E2366" s="7"/>
      <c r="F2366" s="27">
        <v>0</v>
      </c>
      <c r="G2366" s="27">
        <v>0</v>
      </c>
      <c r="H2366" s="27">
        <v>0</v>
      </c>
      <c r="I2366" s="27">
        <v>0</v>
      </c>
      <c r="J2366" s="27">
        <v>0</v>
      </c>
      <c r="K2366" s="27">
        <f t="shared" si="91"/>
        <v>0</v>
      </c>
      <c r="L2366" s="27"/>
    </row>
    <row r="2367" spans="1:12" x14ac:dyDescent="0.25">
      <c r="A2367" s="24"/>
      <c r="B2367" s="7" t="s">
        <v>41</v>
      </c>
      <c r="C2367" s="7"/>
      <c r="D2367" s="7"/>
      <c r="E2367" s="7"/>
      <c r="F2367" s="27">
        <v>0</v>
      </c>
      <c r="G2367" s="27">
        <v>0</v>
      </c>
      <c r="H2367" s="27">
        <v>0</v>
      </c>
      <c r="I2367" s="27">
        <v>0</v>
      </c>
      <c r="J2367" s="27">
        <v>0</v>
      </c>
      <c r="K2367" s="27">
        <f t="shared" si="91"/>
        <v>0</v>
      </c>
      <c r="L2367" s="27"/>
    </row>
    <row r="2368" spans="1:12" x14ac:dyDescent="0.25">
      <c r="A2368" s="24"/>
      <c r="B2368" s="7" t="s">
        <v>53</v>
      </c>
      <c r="C2368" s="7"/>
      <c r="D2368" s="7"/>
      <c r="E2368" s="7"/>
      <c r="F2368" s="27">
        <v>0</v>
      </c>
      <c r="G2368" s="27">
        <v>0</v>
      </c>
      <c r="H2368" s="27">
        <v>0</v>
      </c>
      <c r="I2368" s="27">
        <v>0</v>
      </c>
      <c r="J2368" s="27">
        <v>0</v>
      </c>
      <c r="K2368" s="27">
        <f t="shared" si="91"/>
        <v>0</v>
      </c>
      <c r="L2368" s="27"/>
    </row>
    <row r="2369" spans="1:12" x14ac:dyDescent="0.25">
      <c r="A2369" s="24"/>
      <c r="B2369" s="7" t="s">
        <v>54</v>
      </c>
      <c r="C2369" s="7"/>
      <c r="D2369" s="7"/>
      <c r="E2369" s="7"/>
      <c r="F2369" s="27">
        <v>0</v>
      </c>
      <c r="G2369" s="27">
        <v>0</v>
      </c>
      <c r="H2369" s="27">
        <v>0</v>
      </c>
      <c r="I2369" s="27">
        <v>0</v>
      </c>
      <c r="J2369" s="27">
        <v>0</v>
      </c>
      <c r="K2369" s="27">
        <f t="shared" si="91"/>
        <v>0</v>
      </c>
      <c r="L2369" s="27"/>
    </row>
    <row r="2370" spans="1:12" x14ac:dyDescent="0.25">
      <c r="A2370" s="24"/>
      <c r="B2370" s="7" t="s">
        <v>45</v>
      </c>
      <c r="C2370" s="7"/>
      <c r="D2370" s="7"/>
      <c r="E2370" s="7"/>
      <c r="F2370" s="27">
        <v>0</v>
      </c>
      <c r="G2370" s="27">
        <v>0</v>
      </c>
      <c r="H2370" s="27">
        <v>0</v>
      </c>
      <c r="I2370" s="27">
        <v>0</v>
      </c>
      <c r="J2370" s="27">
        <v>0</v>
      </c>
      <c r="K2370" s="27">
        <f t="shared" si="91"/>
        <v>0</v>
      </c>
      <c r="L2370" s="27"/>
    </row>
    <row r="2371" spans="1:12" x14ac:dyDescent="0.25">
      <c r="A2371" s="41" t="s">
        <v>55</v>
      </c>
      <c r="B2371" s="42" t="s">
        <v>56</v>
      </c>
      <c r="C2371" s="7"/>
      <c r="D2371" s="7"/>
      <c r="E2371" s="7"/>
      <c r="F2371" s="23">
        <v>0</v>
      </c>
      <c r="G2371" s="23">
        <v>0</v>
      </c>
      <c r="H2371" s="23">
        <v>0</v>
      </c>
      <c r="I2371" s="23">
        <v>0</v>
      </c>
      <c r="J2371" s="23">
        <v>0</v>
      </c>
      <c r="K2371" s="23">
        <f>SUM(K2372:K2381)</f>
        <v>0</v>
      </c>
      <c r="L2371" s="23"/>
    </row>
    <row r="2372" spans="1:12" x14ac:dyDescent="0.25">
      <c r="A2372" s="24"/>
      <c r="B2372" s="7" t="s">
        <v>57</v>
      </c>
      <c r="C2372" s="7"/>
      <c r="D2372" s="7"/>
      <c r="E2372" s="7"/>
      <c r="F2372" s="27">
        <v>0</v>
      </c>
      <c r="G2372" s="27">
        <v>0</v>
      </c>
      <c r="H2372" s="27">
        <v>0</v>
      </c>
      <c r="I2372" s="27">
        <v>0</v>
      </c>
      <c r="J2372" s="27">
        <v>0</v>
      </c>
      <c r="K2372" s="27">
        <f t="shared" ref="K2372:K2382" si="92">SUM(F2372:F2372)</f>
        <v>0</v>
      </c>
      <c r="L2372" s="27"/>
    </row>
    <row r="2373" spans="1:12" x14ac:dyDescent="0.25">
      <c r="A2373" s="24"/>
      <c r="B2373" s="7" t="s">
        <v>58</v>
      </c>
      <c r="C2373" s="7"/>
      <c r="D2373" s="7"/>
      <c r="E2373" s="7"/>
      <c r="F2373" s="27">
        <v>0</v>
      </c>
      <c r="G2373" s="27">
        <v>0</v>
      </c>
      <c r="H2373" s="27">
        <v>0</v>
      </c>
      <c r="I2373" s="27">
        <v>0</v>
      </c>
      <c r="J2373" s="27">
        <v>0</v>
      </c>
      <c r="K2373" s="27">
        <f t="shared" si="92"/>
        <v>0</v>
      </c>
      <c r="L2373" s="27"/>
    </row>
    <row r="2374" spans="1:12" x14ac:dyDescent="0.25">
      <c r="A2374" s="24"/>
      <c r="B2374" s="7" t="s">
        <v>59</v>
      </c>
      <c r="C2374" s="7"/>
      <c r="D2374" s="7"/>
      <c r="E2374" s="7"/>
      <c r="F2374" s="27">
        <v>0</v>
      </c>
      <c r="G2374" s="27">
        <v>0</v>
      </c>
      <c r="H2374" s="27">
        <v>0</v>
      </c>
      <c r="I2374" s="27">
        <v>0</v>
      </c>
      <c r="J2374" s="27">
        <v>0</v>
      </c>
      <c r="K2374" s="27">
        <f t="shared" si="92"/>
        <v>0</v>
      </c>
      <c r="L2374" s="27"/>
    </row>
    <row r="2375" spans="1:12" x14ac:dyDescent="0.25">
      <c r="A2375" s="24"/>
      <c r="B2375" s="7" t="s">
        <v>60</v>
      </c>
      <c r="C2375" s="7"/>
      <c r="D2375" s="7"/>
      <c r="E2375" s="7"/>
      <c r="F2375" s="27">
        <v>0</v>
      </c>
      <c r="G2375" s="27">
        <v>0</v>
      </c>
      <c r="H2375" s="27">
        <v>0</v>
      </c>
      <c r="I2375" s="27">
        <v>0</v>
      </c>
      <c r="J2375" s="27">
        <v>0</v>
      </c>
      <c r="K2375" s="27">
        <f t="shared" si="92"/>
        <v>0</v>
      </c>
      <c r="L2375" s="27"/>
    </row>
    <row r="2376" spans="1:12" x14ac:dyDescent="0.25">
      <c r="A2376" s="24"/>
      <c r="B2376" s="7" t="s">
        <v>61</v>
      </c>
      <c r="C2376" s="7"/>
      <c r="D2376" s="7"/>
      <c r="E2376" s="7"/>
      <c r="F2376" s="27">
        <v>0</v>
      </c>
      <c r="G2376" s="27">
        <v>0</v>
      </c>
      <c r="H2376" s="27">
        <v>0</v>
      </c>
      <c r="I2376" s="27">
        <v>0</v>
      </c>
      <c r="J2376" s="27">
        <v>0</v>
      </c>
      <c r="K2376" s="27">
        <f t="shared" si="92"/>
        <v>0</v>
      </c>
      <c r="L2376" s="27"/>
    </row>
    <row r="2377" spans="1:12" x14ac:dyDescent="0.25">
      <c r="A2377" s="24"/>
      <c r="B2377" s="7" t="s">
        <v>62</v>
      </c>
      <c r="C2377" s="7"/>
      <c r="D2377" s="7"/>
      <c r="E2377" s="7"/>
      <c r="F2377" s="27">
        <v>0</v>
      </c>
      <c r="G2377" s="27">
        <v>0</v>
      </c>
      <c r="H2377" s="27">
        <v>0</v>
      </c>
      <c r="I2377" s="27">
        <v>0</v>
      </c>
      <c r="J2377" s="27">
        <v>0</v>
      </c>
      <c r="K2377" s="27">
        <f t="shared" si="92"/>
        <v>0</v>
      </c>
      <c r="L2377" s="27"/>
    </row>
    <row r="2378" spans="1:12" x14ac:dyDescent="0.25">
      <c r="A2378" s="24"/>
      <c r="B2378" s="7" t="s">
        <v>63</v>
      </c>
      <c r="C2378" s="7"/>
      <c r="D2378" s="7"/>
      <c r="E2378" s="7"/>
      <c r="F2378" s="27">
        <v>0</v>
      </c>
      <c r="G2378" s="27">
        <v>0</v>
      </c>
      <c r="H2378" s="27">
        <v>0</v>
      </c>
      <c r="I2378" s="27">
        <v>0</v>
      </c>
      <c r="J2378" s="27">
        <v>0</v>
      </c>
      <c r="K2378" s="27">
        <f t="shared" si="92"/>
        <v>0</v>
      </c>
      <c r="L2378" s="27"/>
    </row>
    <row r="2379" spans="1:12" x14ac:dyDescent="0.25">
      <c r="A2379" s="24"/>
      <c r="B2379" s="7" t="s">
        <v>64</v>
      </c>
      <c r="C2379" s="7"/>
      <c r="D2379" s="7"/>
      <c r="E2379" s="7"/>
      <c r="F2379" s="27">
        <v>0</v>
      </c>
      <c r="G2379" s="27">
        <v>0</v>
      </c>
      <c r="H2379" s="27">
        <v>0</v>
      </c>
      <c r="I2379" s="27">
        <v>0</v>
      </c>
      <c r="J2379" s="27">
        <v>0</v>
      </c>
      <c r="K2379" s="27">
        <f t="shared" si="92"/>
        <v>0</v>
      </c>
      <c r="L2379" s="27"/>
    </row>
    <row r="2380" spans="1:12" x14ac:dyDescent="0.25">
      <c r="A2380" s="24"/>
      <c r="B2380" s="7" t="s">
        <v>65</v>
      </c>
      <c r="C2380" s="7"/>
      <c r="D2380" s="7"/>
      <c r="E2380" s="7"/>
      <c r="F2380" s="27">
        <v>0</v>
      </c>
      <c r="G2380" s="27">
        <v>0</v>
      </c>
      <c r="H2380" s="27">
        <v>0</v>
      </c>
      <c r="I2380" s="27">
        <v>0</v>
      </c>
      <c r="J2380" s="27">
        <v>0</v>
      </c>
      <c r="K2380" s="27">
        <f t="shared" si="92"/>
        <v>0</v>
      </c>
      <c r="L2380" s="27"/>
    </row>
    <row r="2381" spans="1:12" x14ac:dyDescent="0.25">
      <c r="A2381" s="24"/>
      <c r="B2381" s="7" t="s">
        <v>66</v>
      </c>
      <c r="C2381" s="7"/>
      <c r="D2381" s="7"/>
      <c r="E2381" s="7"/>
      <c r="F2381" s="27">
        <v>0</v>
      </c>
      <c r="G2381" s="27">
        <v>0</v>
      </c>
      <c r="H2381" s="27">
        <v>0</v>
      </c>
      <c r="I2381" s="27">
        <v>0</v>
      </c>
      <c r="J2381" s="27">
        <v>0</v>
      </c>
      <c r="K2381" s="27">
        <f t="shared" si="92"/>
        <v>0</v>
      </c>
      <c r="L2381" s="27"/>
    </row>
    <row r="2382" spans="1:12" x14ac:dyDescent="0.25">
      <c r="A2382" s="24"/>
      <c r="B2382" s="7" t="s">
        <v>67</v>
      </c>
      <c r="C2382" s="7"/>
      <c r="D2382" s="7"/>
      <c r="E2382" s="7"/>
      <c r="F2382" s="27">
        <v>0</v>
      </c>
      <c r="G2382" s="27">
        <v>0</v>
      </c>
      <c r="H2382" s="27">
        <v>0</v>
      </c>
      <c r="I2382" s="27">
        <v>0</v>
      </c>
      <c r="J2382" s="27">
        <v>0</v>
      </c>
      <c r="K2382" s="27">
        <f t="shared" si="92"/>
        <v>0</v>
      </c>
      <c r="L2382" s="27"/>
    </row>
    <row r="2383" spans="1:12" x14ac:dyDescent="0.25">
      <c r="A2383" s="41" t="s">
        <v>68</v>
      </c>
      <c r="B2383" s="42" t="s">
        <v>69</v>
      </c>
      <c r="C2383" s="7"/>
      <c r="D2383" s="7"/>
      <c r="E2383" s="7"/>
      <c r="F2383" s="23">
        <v>0</v>
      </c>
      <c r="G2383" s="23">
        <v>0</v>
      </c>
      <c r="H2383" s="23">
        <v>0</v>
      </c>
      <c r="I2383" s="23">
        <v>0</v>
      </c>
      <c r="J2383" s="23">
        <v>0</v>
      </c>
      <c r="K2383" s="23">
        <v>0</v>
      </c>
      <c r="L2383" s="23"/>
    </row>
    <row r="2384" spans="1:12" x14ac:dyDescent="0.25">
      <c r="A2384" s="41"/>
      <c r="B2384" s="7" t="s">
        <v>70</v>
      </c>
      <c r="C2384" s="7"/>
      <c r="D2384" s="7"/>
      <c r="E2384" s="7"/>
      <c r="F2384" s="27">
        <v>0</v>
      </c>
      <c r="G2384" s="27">
        <v>0</v>
      </c>
      <c r="H2384" s="27">
        <v>0</v>
      </c>
      <c r="I2384" s="27">
        <v>0</v>
      </c>
      <c r="J2384" s="27">
        <v>0</v>
      </c>
      <c r="K2384" s="27">
        <f t="shared" ref="K2384:K2399" si="93">SUM(F2384:F2384)</f>
        <v>0</v>
      </c>
      <c r="L2384" s="27"/>
    </row>
    <row r="2385" spans="1:12" x14ac:dyDescent="0.25">
      <c r="A2385" s="41"/>
      <c r="B2385" s="7" t="s">
        <v>71</v>
      </c>
      <c r="C2385" s="7"/>
      <c r="D2385" s="7"/>
      <c r="E2385" s="7"/>
      <c r="F2385" s="27">
        <v>0</v>
      </c>
      <c r="G2385" s="27">
        <v>0</v>
      </c>
      <c r="H2385" s="27">
        <v>0</v>
      </c>
      <c r="I2385" s="27">
        <v>0</v>
      </c>
      <c r="J2385" s="27">
        <v>0</v>
      </c>
      <c r="K2385" s="27">
        <f t="shared" si="93"/>
        <v>0</v>
      </c>
      <c r="L2385" s="27"/>
    </row>
    <row r="2386" spans="1:12" x14ac:dyDescent="0.25">
      <c r="A2386" s="41"/>
      <c r="B2386" s="7" t="s">
        <v>72</v>
      </c>
      <c r="C2386" s="7"/>
      <c r="D2386" s="7"/>
      <c r="E2386" s="7"/>
      <c r="F2386" s="27">
        <v>0</v>
      </c>
      <c r="G2386" s="27">
        <v>0</v>
      </c>
      <c r="H2386" s="27">
        <v>0</v>
      </c>
      <c r="I2386" s="27">
        <v>0</v>
      </c>
      <c r="J2386" s="27">
        <v>0</v>
      </c>
      <c r="K2386" s="27">
        <f t="shared" si="93"/>
        <v>0</v>
      </c>
      <c r="L2386" s="27"/>
    </row>
    <row r="2387" spans="1:12" x14ac:dyDescent="0.25">
      <c r="A2387" s="41"/>
      <c r="B2387" s="7" t="s">
        <v>73</v>
      </c>
      <c r="C2387" s="7"/>
      <c r="D2387" s="7"/>
      <c r="E2387" s="7"/>
      <c r="F2387" s="27">
        <v>0</v>
      </c>
      <c r="G2387" s="27">
        <v>0</v>
      </c>
      <c r="H2387" s="27">
        <v>0</v>
      </c>
      <c r="I2387" s="27">
        <v>0</v>
      </c>
      <c r="J2387" s="27">
        <v>0</v>
      </c>
      <c r="K2387" s="27">
        <f t="shared" si="93"/>
        <v>0</v>
      </c>
      <c r="L2387" s="27"/>
    </row>
    <row r="2388" spans="1:12" x14ac:dyDescent="0.25">
      <c r="A2388" s="41"/>
      <c r="B2388" s="7" t="s">
        <v>74</v>
      </c>
      <c r="C2388" s="7"/>
      <c r="D2388" s="7"/>
      <c r="E2388" s="7"/>
      <c r="F2388" s="27">
        <v>0</v>
      </c>
      <c r="G2388" s="27">
        <v>0</v>
      </c>
      <c r="H2388" s="27">
        <v>0</v>
      </c>
      <c r="I2388" s="27">
        <v>0</v>
      </c>
      <c r="J2388" s="27">
        <v>0</v>
      </c>
      <c r="K2388" s="27">
        <f t="shared" si="93"/>
        <v>0</v>
      </c>
      <c r="L2388" s="27"/>
    </row>
    <row r="2389" spans="1:12" x14ac:dyDescent="0.25">
      <c r="A2389" s="41" t="s">
        <v>75</v>
      </c>
      <c r="B2389" s="42" t="s">
        <v>76</v>
      </c>
      <c r="C2389" s="7"/>
      <c r="D2389" s="7"/>
      <c r="E2389" s="7"/>
      <c r="F2389" s="23">
        <v>0</v>
      </c>
      <c r="G2389" s="23">
        <v>0</v>
      </c>
      <c r="H2389" s="23">
        <v>0</v>
      </c>
      <c r="I2389" s="23">
        <v>0</v>
      </c>
      <c r="J2389" s="23">
        <v>0</v>
      </c>
      <c r="K2389" s="27">
        <f t="shared" si="93"/>
        <v>0</v>
      </c>
      <c r="L2389" s="27"/>
    </row>
    <row r="2390" spans="1:12" x14ac:dyDescent="0.25">
      <c r="A2390" s="41"/>
      <c r="B2390" s="42" t="s">
        <v>77</v>
      </c>
      <c r="C2390" s="7"/>
      <c r="D2390" s="7"/>
      <c r="E2390" s="7"/>
      <c r="F2390" s="27">
        <v>0</v>
      </c>
      <c r="G2390" s="27">
        <v>0</v>
      </c>
      <c r="H2390" s="27">
        <v>0</v>
      </c>
      <c r="I2390" s="27">
        <v>0</v>
      </c>
      <c r="J2390" s="27">
        <v>0</v>
      </c>
      <c r="K2390" s="27">
        <f t="shared" si="93"/>
        <v>0</v>
      </c>
      <c r="L2390" s="27"/>
    </row>
    <row r="2391" spans="1:12" x14ac:dyDescent="0.25">
      <c r="A2391" s="41"/>
      <c r="B2391" s="7" t="s">
        <v>78</v>
      </c>
      <c r="C2391" s="7"/>
      <c r="D2391" s="7"/>
      <c r="E2391" s="7"/>
      <c r="F2391" s="27">
        <v>0</v>
      </c>
      <c r="G2391" s="27">
        <v>0</v>
      </c>
      <c r="H2391" s="27">
        <v>0</v>
      </c>
      <c r="I2391" s="27">
        <v>0</v>
      </c>
      <c r="J2391" s="27">
        <v>0</v>
      </c>
      <c r="K2391" s="27">
        <f t="shared" si="93"/>
        <v>0</v>
      </c>
      <c r="L2391" s="27"/>
    </row>
    <row r="2392" spans="1:12" x14ac:dyDescent="0.25">
      <c r="A2392" s="41"/>
      <c r="B2392" s="7" t="s">
        <v>79</v>
      </c>
      <c r="C2392" s="7"/>
      <c r="D2392" s="7"/>
      <c r="E2392" s="7"/>
      <c r="F2392" s="27">
        <v>0</v>
      </c>
      <c r="G2392" s="27">
        <v>0</v>
      </c>
      <c r="H2392" s="27">
        <v>0</v>
      </c>
      <c r="I2392" s="27">
        <v>0</v>
      </c>
      <c r="J2392" s="27">
        <v>0</v>
      </c>
      <c r="K2392" s="27">
        <f t="shared" si="93"/>
        <v>0</v>
      </c>
      <c r="L2392" s="27"/>
    </row>
    <row r="2393" spans="1:12" x14ac:dyDescent="0.25">
      <c r="A2393" s="41"/>
      <c r="B2393" s="7" t="s">
        <v>80</v>
      </c>
      <c r="C2393" s="7"/>
      <c r="D2393" s="7"/>
      <c r="E2393" s="7"/>
      <c r="F2393" s="27">
        <v>0</v>
      </c>
      <c r="G2393" s="27">
        <v>0</v>
      </c>
      <c r="H2393" s="27">
        <v>0</v>
      </c>
      <c r="I2393" s="27">
        <v>0</v>
      </c>
      <c r="J2393" s="27">
        <v>0</v>
      </c>
      <c r="K2393" s="27">
        <f t="shared" si="93"/>
        <v>0</v>
      </c>
      <c r="L2393" s="27"/>
    </row>
    <row r="2394" spans="1:12" x14ac:dyDescent="0.25">
      <c r="A2394" s="41" t="s">
        <v>81</v>
      </c>
      <c r="B2394" s="42" t="s">
        <v>82</v>
      </c>
      <c r="C2394" s="7"/>
      <c r="D2394" s="7"/>
      <c r="E2394" s="7"/>
      <c r="F2394" s="23">
        <v>0</v>
      </c>
      <c r="G2394" s="23">
        <v>0</v>
      </c>
      <c r="H2394" s="23">
        <v>0</v>
      </c>
      <c r="I2394" s="23">
        <v>0</v>
      </c>
      <c r="J2394" s="23">
        <v>0</v>
      </c>
      <c r="K2394" s="27">
        <f t="shared" si="93"/>
        <v>0</v>
      </c>
      <c r="L2394" s="27"/>
    </row>
    <row r="2395" spans="1:12" x14ac:dyDescent="0.25">
      <c r="A2395" s="41"/>
      <c r="B2395" s="7" t="s">
        <v>83</v>
      </c>
      <c r="C2395" s="7"/>
      <c r="D2395" s="7"/>
      <c r="E2395" s="7"/>
      <c r="F2395" s="27">
        <v>0</v>
      </c>
      <c r="G2395" s="27">
        <v>0</v>
      </c>
      <c r="H2395" s="27">
        <v>0</v>
      </c>
      <c r="I2395" s="27">
        <v>0</v>
      </c>
      <c r="J2395" s="27">
        <v>0</v>
      </c>
      <c r="K2395" s="27">
        <f t="shared" si="93"/>
        <v>0</v>
      </c>
      <c r="L2395" s="27"/>
    </row>
    <row r="2396" spans="1:12" x14ac:dyDescent="0.25">
      <c r="A2396" s="41"/>
      <c r="B2396" s="7" t="s">
        <v>84</v>
      </c>
      <c r="C2396" s="7"/>
      <c r="D2396" s="7"/>
      <c r="E2396" s="7"/>
      <c r="F2396" s="27">
        <v>0</v>
      </c>
      <c r="G2396" s="27">
        <v>0</v>
      </c>
      <c r="H2396" s="27">
        <v>0</v>
      </c>
      <c r="I2396" s="27">
        <v>0</v>
      </c>
      <c r="J2396" s="27">
        <v>0</v>
      </c>
      <c r="K2396" s="27">
        <f t="shared" si="93"/>
        <v>0</v>
      </c>
      <c r="L2396" s="27"/>
    </row>
    <row r="2397" spans="1:12" x14ac:dyDescent="0.25">
      <c r="A2397" s="41"/>
      <c r="B2397" s="7" t="s">
        <v>85</v>
      </c>
      <c r="C2397" s="7"/>
      <c r="D2397" s="7"/>
      <c r="E2397" s="7"/>
      <c r="F2397" s="27">
        <v>0</v>
      </c>
      <c r="G2397" s="27">
        <v>0</v>
      </c>
      <c r="H2397" s="27">
        <v>0</v>
      </c>
      <c r="I2397" s="27">
        <v>0</v>
      </c>
      <c r="J2397" s="27">
        <v>0</v>
      </c>
      <c r="K2397" s="27">
        <f t="shared" si="93"/>
        <v>0</v>
      </c>
      <c r="L2397" s="27"/>
    </row>
    <row r="2398" spans="1:12" x14ac:dyDescent="0.25">
      <c r="A2398" s="41"/>
      <c r="B2398" s="7" t="s">
        <v>86</v>
      </c>
      <c r="C2398" s="7"/>
      <c r="D2398" s="7"/>
      <c r="E2398" s="7"/>
      <c r="F2398" s="27">
        <v>0</v>
      </c>
      <c r="G2398" s="27">
        <v>0</v>
      </c>
      <c r="H2398" s="27">
        <v>0</v>
      </c>
      <c r="I2398" s="27">
        <v>0</v>
      </c>
      <c r="J2398" s="27">
        <v>0</v>
      </c>
      <c r="K2398" s="27">
        <f t="shared" si="93"/>
        <v>0</v>
      </c>
      <c r="L2398" s="27"/>
    </row>
    <row r="2399" spans="1:12" x14ac:dyDescent="0.25">
      <c r="A2399" s="24"/>
      <c r="B2399" s="7" t="s">
        <v>87</v>
      </c>
      <c r="C2399" s="7"/>
      <c r="D2399" s="7"/>
      <c r="E2399" s="7"/>
      <c r="F2399" s="27">
        <v>0</v>
      </c>
      <c r="G2399" s="27">
        <v>0</v>
      </c>
      <c r="H2399" s="27">
        <v>0</v>
      </c>
      <c r="I2399" s="27">
        <v>0</v>
      </c>
      <c r="J2399" s="27">
        <v>0</v>
      </c>
      <c r="K2399" s="27">
        <f t="shared" si="93"/>
        <v>0</v>
      </c>
      <c r="L2399" s="27"/>
    </row>
    <row r="2400" spans="1:12" x14ac:dyDescent="0.25">
      <c r="A2400" s="24"/>
      <c r="B2400" s="42" t="s">
        <v>88</v>
      </c>
      <c r="C2400" s="7"/>
      <c r="D2400" s="7"/>
      <c r="E2400" s="7"/>
      <c r="F2400" s="43">
        <f>+F2334+F2315+F2321</f>
        <v>17780000.490000002</v>
      </c>
      <c r="G2400" s="43">
        <f>+G2334+G2315+G2321</f>
        <v>20308734.23</v>
      </c>
      <c r="H2400" s="43">
        <f>+H2334+H2315+H2321</f>
        <v>28210037.259999998</v>
      </c>
      <c r="I2400" s="43">
        <f>+I2334+I2315+I2321</f>
        <v>24984925.199999999</v>
      </c>
      <c r="J2400" s="43">
        <f>+J2334+J2315+J2321</f>
        <v>20805510.190000001</v>
      </c>
      <c r="K2400" s="43">
        <f>+K2334+K2321+K2315+K2371</f>
        <v>112089207.36999999</v>
      </c>
      <c r="L2400" s="43"/>
    </row>
    <row r="2401" spans="1:12" x14ac:dyDescent="0.25">
      <c r="A2401" s="24"/>
      <c r="B2401" s="42"/>
      <c r="C2401" s="7"/>
      <c r="D2401" s="7"/>
      <c r="E2401" s="7"/>
      <c r="F2401" s="27"/>
      <c r="G2401" s="27"/>
      <c r="H2401" s="27"/>
      <c r="I2401" s="27"/>
      <c r="J2401" s="27"/>
      <c r="K2401" s="27"/>
      <c r="L2401" s="27"/>
    </row>
    <row r="2402" spans="1:12" ht="15.75" thickBot="1" x14ac:dyDescent="0.3">
      <c r="A2402" s="24"/>
      <c r="B2402" s="42" t="s">
        <v>176</v>
      </c>
      <c r="C2402" s="7"/>
      <c r="D2402" s="7"/>
      <c r="E2402" s="7"/>
      <c r="F2402" s="27"/>
      <c r="G2402" s="27"/>
      <c r="H2402" s="47">
        <v>-3021.4</v>
      </c>
      <c r="I2402" s="23"/>
      <c r="J2402" s="47">
        <v>-49274.02</v>
      </c>
      <c r="K2402" s="27">
        <f>+J2402+H2402</f>
        <v>-52295.42</v>
      </c>
      <c r="L2402" s="27"/>
    </row>
    <row r="2403" spans="1:12" ht="15.75" thickTop="1" x14ac:dyDescent="0.25">
      <c r="A2403" s="24"/>
      <c r="B2403" s="42"/>
      <c r="C2403" s="7"/>
      <c r="D2403" s="7"/>
      <c r="E2403" s="7"/>
      <c r="F2403" s="27"/>
      <c r="G2403" s="27"/>
      <c r="H2403" s="27"/>
      <c r="I2403" s="27"/>
      <c r="J2403" s="27"/>
    </row>
    <row r="2404" spans="1:12" x14ac:dyDescent="0.25">
      <c r="A2404" s="41" t="s">
        <v>89</v>
      </c>
      <c r="B2404" s="42" t="s">
        <v>90</v>
      </c>
      <c r="C2404" s="7"/>
      <c r="D2404" s="7"/>
      <c r="E2404" s="7"/>
      <c r="F2404" s="27"/>
      <c r="G2404" s="27"/>
      <c r="H2404" s="27"/>
      <c r="I2404" s="27"/>
      <c r="J2404" s="27"/>
    </row>
    <row r="2405" spans="1:12" x14ac:dyDescent="0.25">
      <c r="A2405" s="41" t="s">
        <v>91</v>
      </c>
      <c r="B2405" s="42" t="s">
        <v>92</v>
      </c>
      <c r="C2405" s="7"/>
      <c r="D2405" s="7"/>
      <c r="E2405" s="7"/>
      <c r="F2405" s="23">
        <v>0</v>
      </c>
      <c r="G2405" s="23">
        <v>0</v>
      </c>
      <c r="H2405" s="23">
        <v>0</v>
      </c>
      <c r="I2405" s="23">
        <v>0</v>
      </c>
      <c r="J2405" s="23">
        <v>0</v>
      </c>
      <c r="K2405" s="23">
        <v>0</v>
      </c>
      <c r="L2405" s="23"/>
    </row>
    <row r="2406" spans="1:12" x14ac:dyDescent="0.25">
      <c r="A2406" s="24"/>
      <c r="B2406" s="7" t="s">
        <v>93</v>
      </c>
      <c r="C2406" s="7"/>
      <c r="D2406" s="7" t="s">
        <v>94</v>
      </c>
      <c r="E2406" s="7"/>
      <c r="F2406" s="27">
        <v>0</v>
      </c>
      <c r="G2406" s="27">
        <v>0</v>
      </c>
      <c r="H2406" s="27">
        <v>0</v>
      </c>
      <c r="I2406" s="27">
        <v>0</v>
      </c>
      <c r="J2406" s="27">
        <v>0</v>
      </c>
      <c r="K2406" s="27">
        <v>0</v>
      </c>
      <c r="L2406" s="27"/>
    </row>
    <row r="2407" spans="1:12" x14ac:dyDescent="0.25">
      <c r="A2407" s="24"/>
      <c r="B2407" s="7" t="s">
        <v>95</v>
      </c>
      <c r="C2407" s="7"/>
      <c r="D2407" s="7"/>
      <c r="E2407" s="7"/>
      <c r="F2407" s="27">
        <v>0</v>
      </c>
      <c r="G2407" s="27">
        <v>0</v>
      </c>
      <c r="H2407" s="27">
        <v>0</v>
      </c>
      <c r="I2407" s="27">
        <v>0</v>
      </c>
      <c r="J2407" s="27">
        <v>0</v>
      </c>
      <c r="K2407" s="27">
        <v>0</v>
      </c>
      <c r="L2407" s="27"/>
    </row>
    <row r="2408" spans="1:12" x14ac:dyDescent="0.25">
      <c r="A2408" s="41" t="s">
        <v>96</v>
      </c>
      <c r="B2408" s="44" t="s">
        <v>97</v>
      </c>
      <c r="C2408" s="7"/>
      <c r="D2408" s="7"/>
      <c r="E2408" s="7"/>
      <c r="F2408" s="23">
        <v>0</v>
      </c>
      <c r="G2408" s="23">
        <v>0</v>
      </c>
      <c r="H2408" s="23">
        <v>0</v>
      </c>
      <c r="I2408" s="23">
        <v>0</v>
      </c>
      <c r="J2408" s="23">
        <v>0</v>
      </c>
      <c r="K2408" s="23">
        <v>0</v>
      </c>
      <c r="L2408" s="23"/>
    </row>
    <row r="2409" spans="1:12" x14ac:dyDescent="0.25">
      <c r="A2409" s="24"/>
      <c r="B2409" s="7" t="s">
        <v>98</v>
      </c>
      <c r="C2409" s="7"/>
      <c r="D2409" s="7"/>
      <c r="E2409" s="7"/>
      <c r="F2409" s="27">
        <v>0</v>
      </c>
      <c r="G2409" s="27">
        <v>0</v>
      </c>
      <c r="H2409" s="27">
        <v>0</v>
      </c>
      <c r="I2409" s="27">
        <v>0</v>
      </c>
      <c r="J2409" s="27">
        <v>0</v>
      </c>
      <c r="K2409" s="27">
        <v>0</v>
      </c>
      <c r="L2409" s="27"/>
    </row>
    <row r="2410" spans="1:12" x14ac:dyDescent="0.25">
      <c r="A2410" s="24"/>
      <c r="B2410" s="7" t="s">
        <v>99</v>
      </c>
      <c r="C2410" s="7"/>
      <c r="D2410" s="7"/>
      <c r="E2410" s="7"/>
      <c r="F2410" s="27">
        <v>0</v>
      </c>
      <c r="G2410" s="27">
        <v>0</v>
      </c>
      <c r="H2410" s="27">
        <v>0</v>
      </c>
      <c r="I2410" s="27">
        <v>0</v>
      </c>
      <c r="J2410" s="27">
        <v>0</v>
      </c>
      <c r="K2410" s="27">
        <v>0</v>
      </c>
      <c r="L2410" s="27"/>
    </row>
    <row r="2411" spans="1:12" x14ac:dyDescent="0.25">
      <c r="A2411" s="41" t="s">
        <v>100</v>
      </c>
      <c r="B2411" s="42" t="s">
        <v>101</v>
      </c>
      <c r="C2411" s="7"/>
      <c r="D2411" s="7"/>
      <c r="E2411" s="7"/>
      <c r="F2411" s="23">
        <v>0</v>
      </c>
      <c r="G2411" s="23">
        <v>0</v>
      </c>
      <c r="H2411" s="23">
        <v>0</v>
      </c>
      <c r="I2411" s="23">
        <v>0</v>
      </c>
      <c r="J2411" s="23">
        <v>0</v>
      </c>
      <c r="K2411" s="23">
        <v>0</v>
      </c>
      <c r="L2411" s="23"/>
    </row>
    <row r="2412" spans="1:12" x14ac:dyDescent="0.25">
      <c r="A2412" s="24"/>
      <c r="B2412" s="45" t="s">
        <v>102</v>
      </c>
      <c r="C2412" s="7"/>
      <c r="D2412" s="7"/>
      <c r="E2412" s="7"/>
      <c r="F2412" s="27">
        <v>0</v>
      </c>
      <c r="G2412" s="27">
        <v>0</v>
      </c>
      <c r="H2412" s="27">
        <v>0</v>
      </c>
      <c r="I2412" s="27">
        <v>0</v>
      </c>
      <c r="J2412" s="27">
        <v>0</v>
      </c>
      <c r="K2412" s="27">
        <v>0</v>
      </c>
      <c r="L2412" s="27"/>
    </row>
    <row r="2413" spans="1:12" x14ac:dyDescent="0.25">
      <c r="A2413" s="24"/>
      <c r="B2413" s="45" t="s">
        <v>103</v>
      </c>
      <c r="C2413" s="7"/>
      <c r="D2413" s="7"/>
      <c r="E2413" s="7"/>
      <c r="F2413" s="46">
        <v>0</v>
      </c>
      <c r="G2413" s="46">
        <v>0</v>
      </c>
      <c r="H2413" s="46">
        <v>0</v>
      </c>
      <c r="I2413" s="46">
        <v>0</v>
      </c>
      <c r="J2413" s="46">
        <v>0</v>
      </c>
      <c r="K2413" s="46">
        <v>0</v>
      </c>
      <c r="L2413" s="46"/>
    </row>
    <row r="2414" spans="1:12" x14ac:dyDescent="0.25">
      <c r="A2414" s="24"/>
      <c r="B2414" s="42" t="s">
        <v>104</v>
      </c>
      <c r="C2414" s="7"/>
      <c r="D2414" s="7"/>
      <c r="E2414" s="7"/>
      <c r="F2414" s="23">
        <f>+F2410+F2409+F2408+F2407+F2405+F2404</f>
        <v>0</v>
      </c>
      <c r="G2414" s="23">
        <f t="shared" ref="G2414:I2414" si="94">+G2410+G2409+G2408+G2407+G2405+G2404</f>
        <v>0</v>
      </c>
      <c r="H2414" s="23">
        <f t="shared" si="94"/>
        <v>0</v>
      </c>
      <c r="I2414" s="23">
        <f t="shared" si="94"/>
        <v>0</v>
      </c>
      <c r="J2414" s="23">
        <f t="shared" ref="J2414" si="95">+J2410+J2409+J2408+J2407+J2405+J2404</f>
        <v>0</v>
      </c>
      <c r="K2414" s="23">
        <f>+K2410+K2409+K2408+K2407+K2405+K2404</f>
        <v>0</v>
      </c>
      <c r="L2414" s="23"/>
    </row>
    <row r="2415" spans="1:12" x14ac:dyDescent="0.25">
      <c r="A2415" s="24"/>
      <c r="B2415" s="42"/>
      <c r="C2415" s="7"/>
      <c r="D2415" s="7"/>
      <c r="E2415" s="7"/>
      <c r="F2415" s="23"/>
      <c r="G2415" s="23"/>
      <c r="H2415" s="23"/>
      <c r="I2415" s="23"/>
      <c r="J2415" s="23"/>
      <c r="K2415" s="23"/>
      <c r="L2415" s="23"/>
    </row>
    <row r="2417" spans="1:12" ht="15.75" thickBot="1" x14ac:dyDescent="0.3">
      <c r="A2417" s="7"/>
      <c r="B2417" s="42" t="s">
        <v>105</v>
      </c>
      <c r="C2417" s="7"/>
      <c r="D2417" s="7"/>
      <c r="E2417" s="7"/>
      <c r="F2417" s="47">
        <f t="shared" ref="F2417:G2417" si="96">+F2414+F2400</f>
        <v>17780000.490000002</v>
      </c>
      <c r="G2417" s="47">
        <f t="shared" si="96"/>
        <v>20308734.23</v>
      </c>
      <c r="H2417" s="47">
        <f>+H2414+H2400-H2402</f>
        <v>28213058.659999996</v>
      </c>
      <c r="I2417" s="47">
        <f>+I2414+I2400-I2402</f>
        <v>24984925.199999999</v>
      </c>
      <c r="J2417" s="47">
        <f>+J2400+J2402</f>
        <v>20756236.170000002</v>
      </c>
      <c r="K2417" s="47">
        <f>+K2400+K2402</f>
        <v>112036911.94999999</v>
      </c>
      <c r="L2417" s="23"/>
    </row>
    <row r="2418" spans="1:12" ht="15.75" thickTop="1" x14ac:dyDescent="0.25">
      <c r="A2418" s="7"/>
      <c r="B2418" s="42"/>
      <c r="C2418" s="7"/>
      <c r="D2418" s="7"/>
      <c r="E2418" s="7"/>
      <c r="F2418" s="23" t="s">
        <v>168</v>
      </c>
      <c r="G2418" s="23"/>
      <c r="H2418" s="23"/>
      <c r="I2418" s="23"/>
    </row>
    <row r="2419" spans="1:12" x14ac:dyDescent="0.25">
      <c r="A2419" s="7"/>
      <c r="B2419" s="42"/>
      <c r="C2419" s="7"/>
      <c r="D2419" s="7"/>
      <c r="E2419" s="7"/>
      <c r="F2419" s="23"/>
      <c r="G2419" s="23"/>
      <c r="H2419" s="23"/>
      <c r="I2419" s="23"/>
      <c r="J2419" s="10"/>
    </row>
    <row r="2420" spans="1:12" x14ac:dyDescent="0.25">
      <c r="A2420" s="7"/>
      <c r="B2420" s="42"/>
      <c r="C2420" s="7"/>
      <c r="D2420" s="7"/>
      <c r="E2420" s="7"/>
      <c r="F2420" s="23"/>
      <c r="G2420" s="23"/>
      <c r="H2420" s="23"/>
      <c r="I2420" s="23"/>
      <c r="J2420" s="10"/>
    </row>
    <row r="2421" spans="1:12" x14ac:dyDescent="0.25">
      <c r="A2421" s="7"/>
      <c r="B2421" s="42"/>
      <c r="C2421" s="7"/>
      <c r="D2421" s="7"/>
      <c r="E2421" s="7"/>
      <c r="F2421" s="23"/>
      <c r="G2421" s="23"/>
      <c r="H2421" s="10"/>
      <c r="I2421" s="10"/>
      <c r="J2421" s="10"/>
    </row>
    <row r="2422" spans="1:12" x14ac:dyDescent="0.25">
      <c r="A2422" s="277" t="s">
        <v>106</v>
      </c>
      <c r="B2422" s="277"/>
      <c r="C2422" s="277"/>
      <c r="D2422" s="277"/>
      <c r="E2422" s="277"/>
      <c r="F2422" s="277" t="s">
        <v>107</v>
      </c>
      <c r="G2422" s="277"/>
      <c r="H2422" s="277"/>
      <c r="I2422" s="277"/>
    </row>
    <row r="2423" spans="1:12" x14ac:dyDescent="0.25">
      <c r="A2423" s="49"/>
      <c r="B2423" s="12"/>
      <c r="C2423" s="12"/>
      <c r="D2423" s="11"/>
      <c r="E2423" s="11"/>
      <c r="F2423" s="12"/>
      <c r="G2423" s="12"/>
      <c r="H2423" s="10"/>
      <c r="I2423" s="10"/>
      <c r="J2423" s="10"/>
    </row>
    <row r="2424" spans="1:12" x14ac:dyDescent="0.25">
      <c r="A2424" s="12"/>
      <c r="B2424" s="12"/>
      <c r="C2424" s="12"/>
      <c r="D2424" s="11"/>
      <c r="E2424" s="11"/>
      <c r="F2424" s="12"/>
      <c r="G2424" s="12"/>
      <c r="H2424" s="10"/>
      <c r="I2424" s="10"/>
    </row>
    <row r="2425" spans="1:12" ht="15" customHeight="1" x14ac:dyDescent="0.25">
      <c r="A2425" s="280" t="s">
        <v>174</v>
      </c>
      <c r="B2425" s="280"/>
      <c r="C2425" s="280"/>
      <c r="D2425" s="280"/>
      <c r="E2425" s="280"/>
      <c r="F2425" s="278" t="s">
        <v>175</v>
      </c>
      <c r="G2425" s="278"/>
      <c r="H2425" s="278"/>
      <c r="I2425" s="278"/>
      <c r="J2425" s="10"/>
    </row>
    <row r="2426" spans="1:12" x14ac:dyDescent="0.25">
      <c r="A2426" s="279" t="s">
        <v>108</v>
      </c>
      <c r="B2426" s="279"/>
      <c r="C2426" s="279"/>
      <c r="D2426" s="279"/>
      <c r="E2426" s="279"/>
      <c r="F2426" s="279" t="s">
        <v>164</v>
      </c>
      <c r="G2426" s="279"/>
      <c r="H2426" s="279"/>
      <c r="I2426" s="279"/>
    </row>
    <row r="2455" spans="1:13" x14ac:dyDescent="0.25">
      <c r="E2455" t="s">
        <v>157</v>
      </c>
    </row>
    <row r="2457" spans="1:13" x14ac:dyDescent="0.25">
      <c r="A2457" s="11"/>
      <c r="B2457" s="11"/>
      <c r="C2457" s="11"/>
      <c r="D2457" s="11"/>
      <c r="E2457" s="11"/>
      <c r="F2457" s="11"/>
      <c r="G2457" s="11"/>
    </row>
    <row r="2458" spans="1:13" x14ac:dyDescent="0.25">
      <c r="A2458" s="275" t="s">
        <v>0</v>
      </c>
      <c r="B2458" s="275"/>
      <c r="C2458" s="275"/>
      <c r="D2458" s="275"/>
      <c r="E2458" s="275"/>
      <c r="F2458" s="275"/>
      <c r="G2458" s="275"/>
      <c r="H2458" s="275"/>
      <c r="I2458" s="275"/>
      <c r="J2458" s="275"/>
      <c r="K2458" s="275"/>
      <c r="L2458" s="275"/>
      <c r="M2458" s="275"/>
    </row>
    <row r="2459" spans="1:13" x14ac:dyDescent="0.25">
      <c r="A2459" s="276" t="s">
        <v>172</v>
      </c>
      <c r="B2459" s="276"/>
      <c r="C2459" s="276"/>
      <c r="D2459" s="276"/>
      <c r="E2459" s="276"/>
      <c r="F2459" s="276"/>
      <c r="G2459" s="276"/>
      <c r="H2459" s="276"/>
      <c r="I2459" s="276"/>
      <c r="J2459" s="276"/>
      <c r="K2459" s="276"/>
      <c r="L2459" s="276"/>
      <c r="M2459" s="276"/>
    </row>
    <row r="2460" spans="1:13" x14ac:dyDescent="0.25">
      <c r="A2460" s="14" t="s">
        <v>3</v>
      </c>
      <c r="B2460" s="15" t="s">
        <v>4</v>
      </c>
      <c r="C2460" s="5"/>
      <c r="D2460" s="5"/>
      <c r="E2460" s="6"/>
      <c r="F2460" s="232" t="s">
        <v>5</v>
      </c>
      <c r="G2460" s="233" t="s">
        <v>6</v>
      </c>
      <c r="H2460" s="233" t="s">
        <v>109</v>
      </c>
      <c r="I2460" s="233" t="s">
        <v>110</v>
      </c>
      <c r="J2460" s="233" t="s">
        <v>111</v>
      </c>
      <c r="K2460" s="233" t="s">
        <v>112</v>
      </c>
      <c r="L2460" s="233" t="s">
        <v>113</v>
      </c>
      <c r="M2460" s="234" t="s">
        <v>7</v>
      </c>
    </row>
    <row r="2461" spans="1:13" x14ac:dyDescent="0.25">
      <c r="A2461" s="20" t="s">
        <v>8</v>
      </c>
      <c r="B2461" s="21" t="s">
        <v>9</v>
      </c>
      <c r="C2461" s="21"/>
      <c r="D2461" s="22"/>
      <c r="E2461" s="22"/>
      <c r="F2461" s="23">
        <f t="shared" ref="F2461:J2461" si="97">SUM(F2462:F2466)</f>
        <v>17099460.490000002</v>
      </c>
      <c r="G2461" s="23">
        <f t="shared" si="97"/>
        <v>17271498.140000001</v>
      </c>
      <c r="H2461" s="23">
        <f t="shared" si="97"/>
        <v>20462629.859999999</v>
      </c>
      <c r="I2461" s="23">
        <f t="shared" si="97"/>
        <v>17237491.18</v>
      </c>
      <c r="J2461" s="23">
        <f t="shared" si="97"/>
        <v>17657068.940000001</v>
      </c>
      <c r="K2461" s="23">
        <f>SUM(K2462:K2466)</f>
        <v>29493462.390000001</v>
      </c>
      <c r="L2461" s="23">
        <f>SUM(L2462:L2466)</f>
        <v>20213667.629999999</v>
      </c>
      <c r="M2461" s="23">
        <f>+M2462+M2463+M2465+M2464+M2466</f>
        <v>139435278.62999997</v>
      </c>
    </row>
    <row r="2462" spans="1:13" x14ac:dyDescent="0.25">
      <c r="A2462" s="24"/>
      <c r="B2462" s="25" t="s">
        <v>10</v>
      </c>
      <c r="C2462" s="26"/>
      <c r="D2462" s="26"/>
      <c r="E2462" s="22"/>
      <c r="F2462" s="27">
        <v>14618544.49</v>
      </c>
      <c r="G2462" s="27">
        <v>14773044.49</v>
      </c>
      <c r="H2462" s="27">
        <f>12382156.36+4853438.13+746549.13</f>
        <v>17982143.619999997</v>
      </c>
      <c r="I2462" s="27">
        <f>12376356.36+2373438.13</f>
        <v>14749794.489999998</v>
      </c>
      <c r="J2462" s="27">
        <v>15167664.49</v>
      </c>
      <c r="K2462" s="27">
        <v>14763170.27</v>
      </c>
      <c r="L2462" s="27">
        <v>17616926.399999999</v>
      </c>
      <c r="M2462" s="27">
        <f>SUM(F2462:L2462)</f>
        <v>109671288.24999997</v>
      </c>
    </row>
    <row r="2463" spans="1:13" x14ac:dyDescent="0.25">
      <c r="A2463" s="24"/>
      <c r="B2463" s="25" t="s">
        <v>11</v>
      </c>
      <c r="C2463" s="26"/>
      <c r="D2463" s="26"/>
      <c r="E2463" s="22"/>
      <c r="F2463" s="27">
        <v>241000</v>
      </c>
      <c r="G2463" s="27">
        <v>235000</v>
      </c>
      <c r="H2463" s="27">
        <v>220000</v>
      </c>
      <c r="I2463" s="27">
        <v>220000</v>
      </c>
      <c r="J2463" s="27">
        <v>220000</v>
      </c>
      <c r="K2463" s="27">
        <v>12460540.539999999</v>
      </c>
      <c r="L2463" s="27">
        <v>290000</v>
      </c>
      <c r="M2463" s="27">
        <f t="shared" ref="M2463:M2466" si="98">SUM(F2463:L2463)</f>
        <v>13886540.539999999</v>
      </c>
    </row>
    <row r="2464" spans="1:13" x14ac:dyDescent="0.25">
      <c r="A2464" s="24"/>
      <c r="B2464" s="28" t="s">
        <v>114</v>
      </c>
      <c r="C2464" s="29"/>
      <c r="D2464" s="29"/>
      <c r="E2464" s="22"/>
      <c r="F2464" s="27">
        <v>0</v>
      </c>
      <c r="G2464" s="27">
        <v>0</v>
      </c>
      <c r="H2464" s="27">
        <v>0</v>
      </c>
      <c r="I2464" s="27">
        <v>0</v>
      </c>
      <c r="J2464" s="27">
        <v>0</v>
      </c>
      <c r="K2464" s="27">
        <v>0</v>
      </c>
      <c r="L2464" s="27">
        <v>0</v>
      </c>
      <c r="M2464" s="27">
        <f t="shared" si="98"/>
        <v>0</v>
      </c>
    </row>
    <row r="2465" spans="1:13" x14ac:dyDescent="0.25">
      <c r="A2465" s="24"/>
      <c r="B2465" s="28" t="s">
        <v>115</v>
      </c>
      <c r="C2465" s="29"/>
      <c r="D2465" s="29"/>
      <c r="E2465" s="22"/>
      <c r="F2465" s="27">
        <v>0</v>
      </c>
      <c r="G2465" s="27">
        <v>0</v>
      </c>
      <c r="H2465" s="27">
        <v>0</v>
      </c>
      <c r="I2465" s="27">
        <v>0</v>
      </c>
      <c r="J2465" s="27">
        <v>0</v>
      </c>
      <c r="K2465" s="27">
        <v>0</v>
      </c>
      <c r="L2465" s="27">
        <v>0</v>
      </c>
      <c r="M2465" s="27">
        <f t="shared" si="98"/>
        <v>0</v>
      </c>
    </row>
    <row r="2466" spans="1:13" x14ac:dyDescent="0.25">
      <c r="A2466" s="24"/>
      <c r="B2466" s="266" t="s">
        <v>116</v>
      </c>
      <c r="C2466" s="266"/>
      <c r="D2466" s="266"/>
      <c r="E2466" s="22"/>
      <c r="F2466" s="27">
        <f>1028522.88+1037916.66+173476.46</f>
        <v>2239916</v>
      </c>
      <c r="G2466" s="27">
        <v>2263453.65</v>
      </c>
      <c r="H2466" s="27">
        <v>2260486.2400000002</v>
      </c>
      <c r="I2466" s="27">
        <v>2267696.69</v>
      </c>
      <c r="J2466" s="27">
        <v>2269404.4500000002</v>
      </c>
      <c r="K2466" s="27">
        <v>2269751.58</v>
      </c>
      <c r="L2466" s="27">
        <v>2306741.23</v>
      </c>
      <c r="M2466" s="27">
        <f t="shared" si="98"/>
        <v>15877449.840000002</v>
      </c>
    </row>
    <row r="2467" spans="1:13" x14ac:dyDescent="0.25">
      <c r="A2467" s="20" t="s">
        <v>12</v>
      </c>
      <c r="B2467" s="31" t="s">
        <v>13</v>
      </c>
      <c r="C2467" s="26"/>
      <c r="D2467" s="22"/>
      <c r="E2467" s="22"/>
      <c r="F2467" s="23">
        <f>+F2469+F2471+F2472+F2473+F2468</f>
        <v>120540</v>
      </c>
      <c r="G2467" s="23">
        <f>+G2469+G2471+G2472+G2473+G2468+G2477+G2474</f>
        <v>1027154.05</v>
      </c>
      <c r="H2467" s="23">
        <f t="shared" ref="H2467:M2467" si="99">SUM(H2468:H2479)</f>
        <v>4370807.4000000004</v>
      </c>
      <c r="I2467" s="23">
        <f t="shared" si="99"/>
        <v>1638775.02</v>
      </c>
      <c r="J2467" s="23">
        <f t="shared" si="99"/>
        <v>1843541.25</v>
      </c>
      <c r="K2467" s="23">
        <f t="shared" si="99"/>
        <v>4630265.46</v>
      </c>
      <c r="L2467" s="23">
        <f t="shared" si="99"/>
        <v>4184482.1600000006</v>
      </c>
      <c r="M2467" s="23">
        <f t="shared" si="99"/>
        <v>18257567.379999999</v>
      </c>
    </row>
    <row r="2468" spans="1:13" x14ac:dyDescent="0.25">
      <c r="A2468" s="24"/>
      <c r="B2468" s="25" t="s">
        <v>14</v>
      </c>
      <c r="C2468" s="26"/>
      <c r="D2468" s="26"/>
      <c r="E2468" s="22"/>
      <c r="F2468" s="27">
        <v>14170</v>
      </c>
      <c r="G2468" s="27">
        <v>391287.94</v>
      </c>
      <c r="H2468" s="27">
        <v>828916.72</v>
      </c>
      <c r="I2468" s="27">
        <v>15739.52</v>
      </c>
      <c r="J2468" s="27">
        <v>448246.99</v>
      </c>
      <c r="K2468" s="27">
        <v>681237.36</v>
      </c>
      <c r="L2468" s="27">
        <v>592313.17000000004</v>
      </c>
      <c r="M2468" s="27">
        <f>SUM(F2468:L2468)</f>
        <v>2971911.6999999997</v>
      </c>
    </row>
    <row r="2469" spans="1:13" x14ac:dyDescent="0.25">
      <c r="A2469" s="32"/>
      <c r="B2469" s="7" t="s">
        <v>15</v>
      </c>
      <c r="C2469" s="266"/>
      <c r="D2469" s="266"/>
      <c r="E2469" s="22"/>
      <c r="F2469" s="27">
        <v>12500</v>
      </c>
      <c r="G2469" s="27">
        <v>0</v>
      </c>
      <c r="H2469" s="27">
        <v>297645</v>
      </c>
      <c r="I2469" s="27">
        <v>0</v>
      </c>
      <c r="J2469" s="27">
        <v>0</v>
      </c>
      <c r="K2469" s="27">
        <v>0</v>
      </c>
      <c r="L2469" s="27">
        <v>105000</v>
      </c>
      <c r="M2469" s="27">
        <f>SUM(F2469:L2469)</f>
        <v>415145</v>
      </c>
    </row>
    <row r="2470" spans="1:13" x14ac:dyDescent="0.25">
      <c r="A2470" s="24"/>
      <c r="B2470" s="25" t="s">
        <v>16</v>
      </c>
      <c r="C2470" s="26"/>
      <c r="D2470" s="26"/>
      <c r="E2470" s="22"/>
      <c r="F2470" s="27">
        <v>0</v>
      </c>
      <c r="G2470" s="27">
        <v>0</v>
      </c>
      <c r="H2470" s="27">
        <v>0</v>
      </c>
      <c r="I2470" s="27">
        <v>0</v>
      </c>
      <c r="J2470" s="27">
        <v>0</v>
      </c>
      <c r="K2470" s="27">
        <v>221020</v>
      </c>
      <c r="L2470" s="27">
        <v>0</v>
      </c>
      <c r="M2470" s="27">
        <f t="shared" ref="M2470:M2479" si="100">SUM(F2470:L2470)</f>
        <v>221020</v>
      </c>
    </row>
    <row r="2471" spans="1:13" x14ac:dyDescent="0.25">
      <c r="A2471" s="24"/>
      <c r="B2471" s="33" t="s">
        <v>17</v>
      </c>
      <c r="C2471" s="33"/>
      <c r="D2471" s="33"/>
      <c r="E2471" s="22"/>
      <c r="F2471" s="27">
        <v>0</v>
      </c>
      <c r="G2471" s="27">
        <v>0</v>
      </c>
      <c r="H2471" s="27">
        <v>0</v>
      </c>
      <c r="I2471" s="27">
        <v>0</v>
      </c>
      <c r="J2471" s="27">
        <v>0</v>
      </c>
      <c r="K2471" s="27">
        <v>0</v>
      </c>
      <c r="L2471" s="27">
        <v>0</v>
      </c>
      <c r="M2471" s="27">
        <f t="shared" si="100"/>
        <v>0</v>
      </c>
    </row>
    <row r="2472" spans="1:13" x14ac:dyDescent="0.25">
      <c r="A2472" s="24"/>
      <c r="B2472" s="25" t="s">
        <v>18</v>
      </c>
      <c r="C2472" s="26"/>
      <c r="D2472" s="26"/>
      <c r="E2472" s="34"/>
      <c r="F2472" s="27">
        <v>0</v>
      </c>
      <c r="G2472" s="27">
        <v>189996.11</v>
      </c>
      <c r="H2472" s="27">
        <v>415392.21</v>
      </c>
      <c r="I2472" s="27">
        <v>392700.01</v>
      </c>
      <c r="J2472" s="27">
        <v>397692.21</v>
      </c>
      <c r="K2472" s="27">
        <v>1112696.1100000001</v>
      </c>
      <c r="L2472" s="27">
        <v>1746206.09</v>
      </c>
      <c r="M2472" s="27">
        <f t="shared" si="100"/>
        <v>4254682.74</v>
      </c>
    </row>
    <row r="2473" spans="1:13" x14ac:dyDescent="0.25">
      <c r="A2473" s="24"/>
      <c r="B2473" s="25" t="s">
        <v>19</v>
      </c>
      <c r="C2473" s="26"/>
      <c r="D2473" s="26"/>
      <c r="E2473" s="22"/>
      <c r="F2473" s="27">
        <v>93870</v>
      </c>
      <c r="G2473" s="27">
        <v>93870</v>
      </c>
      <c r="H2473" s="27">
        <v>1737311.02</v>
      </c>
      <c r="I2473" s="27">
        <v>105393</v>
      </c>
      <c r="J2473" s="27">
        <v>105000</v>
      </c>
      <c r="K2473" s="27">
        <v>102495</v>
      </c>
      <c r="L2473" s="27">
        <v>109018</v>
      </c>
      <c r="M2473" s="27">
        <f t="shared" si="100"/>
        <v>2346957.02</v>
      </c>
    </row>
    <row r="2474" spans="1:13" x14ac:dyDescent="0.25">
      <c r="A2474" s="24"/>
      <c r="B2474" s="25" t="s">
        <v>166</v>
      </c>
      <c r="C2474" s="26"/>
      <c r="D2474" s="26"/>
      <c r="E2474" s="22"/>
      <c r="F2474" s="27">
        <v>0</v>
      </c>
      <c r="G2474" s="27">
        <v>0</v>
      </c>
      <c r="H2474" s="27">
        <v>0</v>
      </c>
      <c r="I2474" s="27">
        <v>0</v>
      </c>
      <c r="J2474" s="27">
        <v>0</v>
      </c>
      <c r="K2474" s="27">
        <v>0</v>
      </c>
      <c r="L2474" s="27">
        <v>0</v>
      </c>
      <c r="M2474" s="27">
        <f t="shared" si="100"/>
        <v>0</v>
      </c>
    </row>
    <row r="2475" spans="1:13" x14ac:dyDescent="0.25">
      <c r="A2475" s="24"/>
      <c r="B2475" s="7" t="s">
        <v>20</v>
      </c>
      <c r="C2475" s="26"/>
      <c r="D2475" s="26"/>
      <c r="E2475" s="22"/>
      <c r="F2475" s="27">
        <v>0</v>
      </c>
      <c r="G2475" s="27">
        <v>0</v>
      </c>
      <c r="H2475" s="27">
        <v>500000</v>
      </c>
      <c r="I2475" s="27">
        <v>250000</v>
      </c>
      <c r="J2475" s="27">
        <v>0</v>
      </c>
      <c r="K2475" s="27">
        <v>0</v>
      </c>
      <c r="L2475" s="27">
        <v>1223818.3</v>
      </c>
      <c r="M2475" s="27">
        <f t="shared" si="100"/>
        <v>1973818.3</v>
      </c>
    </row>
    <row r="2476" spans="1:13" x14ac:dyDescent="0.25">
      <c r="A2476" s="24"/>
      <c r="B2476" s="266" t="s">
        <v>21</v>
      </c>
      <c r="C2476" s="266"/>
      <c r="D2476" s="266"/>
      <c r="E2476" s="266"/>
      <c r="F2476" s="27">
        <v>0</v>
      </c>
      <c r="G2476" s="27">
        <v>0</v>
      </c>
      <c r="H2476" s="27">
        <v>0</v>
      </c>
      <c r="I2476" s="27">
        <v>0</v>
      </c>
      <c r="J2476" s="27">
        <v>0</v>
      </c>
      <c r="K2476" s="27">
        <v>0</v>
      </c>
      <c r="L2476" s="27">
        <v>0</v>
      </c>
      <c r="M2476" s="27">
        <f t="shared" si="100"/>
        <v>0</v>
      </c>
    </row>
    <row r="2477" spans="1:13" x14ac:dyDescent="0.25">
      <c r="A2477" s="24"/>
      <c r="B2477" s="7" t="s">
        <v>22</v>
      </c>
      <c r="C2477" s="266"/>
      <c r="D2477" s="266"/>
      <c r="E2477" s="266"/>
      <c r="F2477" s="27">
        <v>0</v>
      </c>
      <c r="G2477" s="27">
        <v>352000</v>
      </c>
      <c r="H2477" s="27">
        <v>50999.96</v>
      </c>
      <c r="I2477" s="27">
        <v>334400</v>
      </c>
      <c r="J2477" s="27">
        <v>448000</v>
      </c>
      <c r="K2477" s="27">
        <v>484400</v>
      </c>
      <c r="L2477" s="27">
        <v>0</v>
      </c>
      <c r="M2477" s="27">
        <f t="shared" si="100"/>
        <v>1669799.96</v>
      </c>
    </row>
    <row r="2478" spans="1:13" x14ac:dyDescent="0.25">
      <c r="A2478" s="24"/>
      <c r="B2478" s="7" t="s">
        <v>23</v>
      </c>
      <c r="C2478" s="266"/>
      <c r="D2478" s="266"/>
      <c r="E2478" s="22"/>
      <c r="F2478" s="27">
        <v>0</v>
      </c>
      <c r="G2478" s="27">
        <v>0</v>
      </c>
      <c r="H2478" s="27">
        <v>0</v>
      </c>
      <c r="I2478" s="27">
        <v>0</v>
      </c>
      <c r="J2478" s="27">
        <v>0</v>
      </c>
      <c r="K2478" s="27">
        <v>0</v>
      </c>
      <c r="L2478" s="27">
        <v>0</v>
      </c>
      <c r="M2478" s="27">
        <f t="shared" si="100"/>
        <v>0</v>
      </c>
    </row>
    <row r="2479" spans="1:13" x14ac:dyDescent="0.25">
      <c r="A2479" s="24"/>
      <c r="B2479" s="266" t="s">
        <v>117</v>
      </c>
      <c r="C2479" s="266"/>
      <c r="D2479" s="266"/>
      <c r="E2479" s="22"/>
      <c r="F2479" s="27">
        <v>0</v>
      </c>
      <c r="G2479" s="27">
        <v>442002.04</v>
      </c>
      <c r="H2479" s="27">
        <v>540542.49</v>
      </c>
      <c r="I2479" s="27">
        <v>540542.49</v>
      </c>
      <c r="J2479" s="27">
        <v>444602.05</v>
      </c>
      <c r="K2479" s="27">
        <v>2028416.99</v>
      </c>
      <c r="L2479" s="27">
        <v>408126.6</v>
      </c>
      <c r="M2479" s="27">
        <f t="shared" si="100"/>
        <v>4404232.66</v>
      </c>
    </row>
    <row r="2480" spans="1:13" x14ac:dyDescent="0.25">
      <c r="A2480" s="20" t="s">
        <v>24</v>
      </c>
      <c r="B2480" s="31" t="s">
        <v>25</v>
      </c>
      <c r="C2480" s="26"/>
      <c r="D2480" s="22"/>
      <c r="E2480" s="22"/>
      <c r="F2480" s="23">
        <f>+F2483+F2481+F2482+F2484+F2485+F2486+F2487</f>
        <v>560000</v>
      </c>
      <c r="G2480" s="23">
        <f>+G2483+G2481+G2482+G2484+G2485+G2486+G2487</f>
        <v>1568080</v>
      </c>
      <c r="H2480" s="23">
        <f>+H2483+H2481+H2482+H2484+H2485+H2486+H2487</f>
        <v>3376600</v>
      </c>
      <c r="I2480" s="23">
        <f>+I2483+I2481+I2482+I2484+I2485+I2486+I2487+I2490</f>
        <v>6108659</v>
      </c>
      <c r="J2480" s="23">
        <f>+J2483+J2481+J2482+J2484+J2485+J2486+J2487+J2490</f>
        <v>1304900</v>
      </c>
      <c r="K2480" s="23">
        <f>+K2483+K2481+K2482+K2484+K2485+K2486+K2487+K2490</f>
        <v>7721234.8499999996</v>
      </c>
      <c r="L2480" s="23">
        <f>+L2483+L2481+L2482+L2484+L2485+L2486+L2487+L2490</f>
        <v>3131642.51</v>
      </c>
      <c r="M2480" s="23">
        <f>SUM(M2481:M2490)</f>
        <v>23771116.359999999</v>
      </c>
    </row>
    <row r="2481" spans="1:13" x14ac:dyDescent="0.25">
      <c r="A2481" s="24"/>
      <c r="B2481" s="266" t="s">
        <v>118</v>
      </c>
      <c r="C2481" s="266"/>
      <c r="D2481" s="266"/>
      <c r="E2481" s="22"/>
      <c r="F2481" s="27">
        <v>0</v>
      </c>
      <c r="G2481" s="27">
        <v>0</v>
      </c>
      <c r="H2481" s="27">
        <v>0</v>
      </c>
      <c r="I2481" s="27">
        <v>0</v>
      </c>
      <c r="J2481" s="27">
        <v>0</v>
      </c>
      <c r="K2481" s="27">
        <v>733360.3</v>
      </c>
      <c r="L2481" s="27">
        <v>0</v>
      </c>
      <c r="M2481" s="27">
        <f>SUM(F2481:L2481)</f>
        <v>733360.3</v>
      </c>
    </row>
    <row r="2482" spans="1:13" x14ac:dyDescent="0.25">
      <c r="A2482" s="24"/>
      <c r="B2482" s="25" t="s">
        <v>26</v>
      </c>
      <c r="C2482" s="26"/>
      <c r="D2482" s="26"/>
      <c r="E2482" s="22"/>
      <c r="F2482" s="27">
        <v>0</v>
      </c>
      <c r="G2482" s="27">
        <v>0</v>
      </c>
      <c r="H2482" s="27">
        <v>0</v>
      </c>
      <c r="I2482" s="27">
        <v>0</v>
      </c>
      <c r="J2482" s="27">
        <v>0</v>
      </c>
      <c r="K2482" s="27">
        <v>10620</v>
      </c>
      <c r="L2482" s="27">
        <v>0</v>
      </c>
      <c r="M2482" s="27">
        <f t="shared" ref="M2482:M2490" si="101">SUM(F2482:L2482)</f>
        <v>10620</v>
      </c>
    </row>
    <row r="2483" spans="1:13" x14ac:dyDescent="0.25">
      <c r="A2483" s="24"/>
      <c r="B2483" s="266" t="s">
        <v>119</v>
      </c>
      <c r="C2483" s="266"/>
      <c r="D2483" s="266"/>
      <c r="E2483" s="22"/>
      <c r="F2483" s="27">
        <v>0</v>
      </c>
      <c r="G2483" s="27">
        <v>0</v>
      </c>
      <c r="H2483" s="27">
        <v>0</v>
      </c>
      <c r="I2483" s="27">
        <v>0</v>
      </c>
      <c r="J2483" s="27">
        <v>0</v>
      </c>
      <c r="K2483" s="27">
        <v>0</v>
      </c>
      <c r="L2483" s="27">
        <v>442098.8</v>
      </c>
      <c r="M2483" s="27">
        <f t="shared" si="101"/>
        <v>442098.8</v>
      </c>
    </row>
    <row r="2484" spans="1:13" x14ac:dyDescent="0.25">
      <c r="A2484" s="24"/>
      <c r="B2484" s="33" t="s">
        <v>27</v>
      </c>
      <c r="C2484" s="33"/>
      <c r="D2484" s="33"/>
      <c r="E2484" s="22"/>
      <c r="F2484" s="27">
        <v>0</v>
      </c>
      <c r="G2484" s="27">
        <v>0</v>
      </c>
      <c r="H2484" s="27">
        <v>0</v>
      </c>
      <c r="I2484" s="27">
        <v>0</v>
      </c>
      <c r="J2484" s="27">
        <v>0</v>
      </c>
      <c r="K2484" s="27">
        <v>0</v>
      </c>
      <c r="L2484" s="27">
        <v>0</v>
      </c>
      <c r="M2484" s="27">
        <f t="shared" si="101"/>
        <v>0</v>
      </c>
    </row>
    <row r="2485" spans="1:13" x14ac:dyDescent="0.25">
      <c r="A2485" s="24"/>
      <c r="B2485" s="266" t="s">
        <v>120</v>
      </c>
      <c r="C2485" s="266"/>
      <c r="D2485" s="266"/>
      <c r="E2485" s="22"/>
      <c r="F2485" s="27">
        <v>0</v>
      </c>
      <c r="G2485" s="27">
        <v>0</v>
      </c>
      <c r="H2485" s="27">
        <v>885000</v>
      </c>
      <c r="I2485" s="27">
        <v>0</v>
      </c>
      <c r="J2485" s="27">
        <v>0</v>
      </c>
      <c r="K2485" s="27">
        <v>0</v>
      </c>
      <c r="L2485" s="27">
        <v>312456.36</v>
      </c>
      <c r="M2485" s="27">
        <f t="shared" si="101"/>
        <v>1197456.3599999999</v>
      </c>
    </row>
    <row r="2486" spans="1:13" x14ac:dyDescent="0.25">
      <c r="A2486" s="24"/>
      <c r="B2486" s="266" t="s">
        <v>121</v>
      </c>
      <c r="C2486" s="266"/>
      <c r="D2486" s="266"/>
      <c r="E2486" s="22"/>
      <c r="F2486" s="27">
        <v>0</v>
      </c>
      <c r="G2486" s="27">
        <v>0</v>
      </c>
      <c r="H2486" s="27">
        <v>0</v>
      </c>
      <c r="I2486" s="27">
        <v>0</v>
      </c>
      <c r="J2486" s="27">
        <v>0</v>
      </c>
      <c r="K2486" s="27">
        <v>203940.58</v>
      </c>
      <c r="L2486" s="27">
        <v>0</v>
      </c>
      <c r="M2486" s="27">
        <f t="shared" si="101"/>
        <v>203940.58</v>
      </c>
    </row>
    <row r="2487" spans="1:13" x14ac:dyDescent="0.25">
      <c r="A2487" s="24"/>
      <c r="B2487" s="7" t="s">
        <v>169</v>
      </c>
      <c r="C2487" s="266"/>
      <c r="D2487" s="266"/>
      <c r="E2487" s="22"/>
      <c r="F2487" s="27">
        <v>560000</v>
      </c>
      <c r="G2487" s="27">
        <v>1568080</v>
      </c>
      <c r="H2487" s="27">
        <v>2491600</v>
      </c>
      <c r="I2487" s="27">
        <v>2108100</v>
      </c>
      <c r="J2487" s="27">
        <v>1304900</v>
      </c>
      <c r="K2487" s="27">
        <v>6007860</v>
      </c>
      <c r="L2487" s="27">
        <v>1978826.8</v>
      </c>
      <c r="M2487" s="27">
        <f t="shared" si="101"/>
        <v>16019366.800000001</v>
      </c>
    </row>
    <row r="2488" spans="1:13" x14ac:dyDescent="0.25">
      <c r="A2488" s="24"/>
      <c r="B2488" s="35" t="s">
        <v>30</v>
      </c>
      <c r="C2488" s="266"/>
      <c r="D2488" s="266"/>
      <c r="E2488" s="36"/>
      <c r="F2488" s="27">
        <v>0</v>
      </c>
      <c r="G2488" s="27">
        <v>0</v>
      </c>
      <c r="H2488" s="27">
        <v>0</v>
      </c>
      <c r="I2488" s="27">
        <v>0</v>
      </c>
      <c r="J2488" s="27">
        <v>0</v>
      </c>
      <c r="K2488" s="27">
        <v>0</v>
      </c>
      <c r="L2488" s="27">
        <v>0</v>
      </c>
      <c r="M2488" s="27">
        <f t="shared" si="101"/>
        <v>0</v>
      </c>
    </row>
    <row r="2489" spans="1:13" x14ac:dyDescent="0.25">
      <c r="A2489" s="24"/>
      <c r="B2489" s="35" t="s">
        <v>31</v>
      </c>
      <c r="C2489" s="266"/>
      <c r="D2489" s="266"/>
      <c r="E2489" s="36"/>
      <c r="F2489" s="27">
        <v>0</v>
      </c>
      <c r="G2489" s="27">
        <v>0</v>
      </c>
      <c r="H2489" s="27">
        <v>0</v>
      </c>
      <c r="I2489" s="27">
        <v>0</v>
      </c>
      <c r="J2489" s="27">
        <v>0</v>
      </c>
      <c r="K2489" s="27">
        <v>0</v>
      </c>
      <c r="L2489" s="27">
        <v>0</v>
      </c>
      <c r="M2489" s="27">
        <f t="shared" si="101"/>
        <v>0</v>
      </c>
    </row>
    <row r="2490" spans="1:13" x14ac:dyDescent="0.25">
      <c r="A2490" s="24"/>
      <c r="B2490" s="33" t="s">
        <v>32</v>
      </c>
      <c r="C2490" s="33"/>
      <c r="D2490" s="33"/>
      <c r="E2490" s="22"/>
      <c r="F2490" s="27">
        <v>0</v>
      </c>
      <c r="G2490" s="27">
        <v>0</v>
      </c>
      <c r="H2490" s="27">
        <v>0</v>
      </c>
      <c r="I2490" s="27">
        <v>4000559</v>
      </c>
      <c r="J2490" s="27">
        <v>0</v>
      </c>
      <c r="K2490" s="27">
        <v>765453.97</v>
      </c>
      <c r="L2490" s="27">
        <v>398260.55</v>
      </c>
      <c r="M2490" s="27">
        <f t="shared" si="101"/>
        <v>5164273.5199999996</v>
      </c>
    </row>
    <row r="2491" spans="1:13" x14ac:dyDescent="0.25">
      <c r="A2491" s="20" t="s">
        <v>33</v>
      </c>
      <c r="B2491" s="31" t="s">
        <v>34</v>
      </c>
      <c r="C2491" s="26"/>
      <c r="D2491" s="22"/>
      <c r="E2491" s="22"/>
      <c r="F2491" s="23">
        <v>0</v>
      </c>
      <c r="G2491" s="23">
        <v>0</v>
      </c>
      <c r="H2491" s="23">
        <v>0</v>
      </c>
      <c r="I2491" s="23">
        <v>0</v>
      </c>
      <c r="J2491" s="23">
        <v>0</v>
      </c>
      <c r="K2491" s="23">
        <v>0</v>
      </c>
      <c r="L2491" s="23">
        <v>0</v>
      </c>
      <c r="M2491" s="23">
        <f t="shared" ref="M2491" si="102">SUM(F2491:F2491)</f>
        <v>0</v>
      </c>
    </row>
    <row r="2492" spans="1:13" x14ac:dyDescent="0.25">
      <c r="A2492" s="24"/>
      <c r="B2492" s="274" t="s">
        <v>35</v>
      </c>
      <c r="C2492" s="274"/>
      <c r="D2492" s="274"/>
      <c r="E2492" s="274"/>
      <c r="F2492" s="27">
        <v>0</v>
      </c>
      <c r="G2492" s="27">
        <v>0</v>
      </c>
      <c r="H2492" s="27">
        <v>0</v>
      </c>
      <c r="I2492" s="27">
        <v>0</v>
      </c>
      <c r="J2492" s="27">
        <v>0</v>
      </c>
      <c r="K2492" s="27">
        <v>0</v>
      </c>
      <c r="L2492" s="27">
        <v>0</v>
      </c>
      <c r="M2492" s="27">
        <f t="shared" ref="M2492:M2502" si="103">SUM(F2492:K2492)</f>
        <v>0</v>
      </c>
    </row>
    <row r="2493" spans="1:13" x14ac:dyDescent="0.25">
      <c r="A2493" s="24"/>
      <c r="B2493" s="7" t="s">
        <v>36</v>
      </c>
      <c r="C2493" s="266"/>
      <c r="D2493" s="266"/>
      <c r="E2493" s="266"/>
      <c r="F2493" s="27">
        <v>0</v>
      </c>
      <c r="G2493" s="27">
        <v>0</v>
      </c>
      <c r="H2493" s="27">
        <v>0</v>
      </c>
      <c r="I2493" s="27">
        <v>0</v>
      </c>
      <c r="J2493" s="27">
        <v>0</v>
      </c>
      <c r="K2493" s="27">
        <v>0</v>
      </c>
      <c r="L2493" s="27">
        <v>0</v>
      </c>
      <c r="M2493" s="27">
        <f t="shared" si="103"/>
        <v>0</v>
      </c>
    </row>
    <row r="2494" spans="1:13" x14ac:dyDescent="0.25">
      <c r="A2494" s="24"/>
      <c r="B2494" s="7" t="s">
        <v>37</v>
      </c>
      <c r="C2494" s="266"/>
      <c r="D2494" s="266"/>
      <c r="E2494" s="22"/>
      <c r="F2494" s="27">
        <v>0</v>
      </c>
      <c r="G2494" s="27">
        <v>0</v>
      </c>
      <c r="H2494" s="27">
        <v>0</v>
      </c>
      <c r="I2494" s="27">
        <v>0</v>
      </c>
      <c r="J2494" s="27">
        <v>0</v>
      </c>
      <c r="K2494" s="27">
        <v>0</v>
      </c>
      <c r="L2494" s="27">
        <v>0</v>
      </c>
      <c r="M2494" s="27">
        <f t="shared" si="103"/>
        <v>0</v>
      </c>
    </row>
    <row r="2495" spans="1:13" x14ac:dyDescent="0.25">
      <c r="A2495" s="24"/>
      <c r="B2495" s="7" t="s">
        <v>38</v>
      </c>
      <c r="C2495" s="266"/>
      <c r="D2495" s="266"/>
      <c r="E2495" s="22"/>
      <c r="F2495" s="27">
        <v>0</v>
      </c>
      <c r="G2495" s="27">
        <v>0</v>
      </c>
      <c r="H2495" s="27">
        <v>0</v>
      </c>
      <c r="I2495" s="27">
        <v>0</v>
      </c>
      <c r="J2495" s="27">
        <v>0</v>
      </c>
      <c r="K2495" s="27">
        <v>0</v>
      </c>
      <c r="L2495" s="27">
        <v>0</v>
      </c>
      <c r="M2495" s="27">
        <f t="shared" si="103"/>
        <v>0</v>
      </c>
    </row>
    <row r="2496" spans="1:13" x14ac:dyDescent="0.25">
      <c r="A2496" s="24"/>
      <c r="B2496" s="7" t="s">
        <v>39</v>
      </c>
      <c r="C2496" s="266"/>
      <c r="D2496" s="266"/>
      <c r="E2496" s="22"/>
      <c r="F2496" s="27">
        <v>0</v>
      </c>
      <c r="G2496" s="27">
        <v>0</v>
      </c>
      <c r="H2496" s="27">
        <v>0</v>
      </c>
      <c r="I2496" s="27">
        <v>0</v>
      </c>
      <c r="J2496" s="27">
        <v>0</v>
      </c>
      <c r="K2496" s="27">
        <v>0</v>
      </c>
      <c r="L2496" s="27">
        <v>0</v>
      </c>
      <c r="M2496" s="27">
        <f t="shared" si="103"/>
        <v>0</v>
      </c>
    </row>
    <row r="2497" spans="1:13" x14ac:dyDescent="0.25">
      <c r="A2497" s="24"/>
      <c r="B2497" s="7" t="s">
        <v>40</v>
      </c>
      <c r="C2497" s="266"/>
      <c r="D2497" s="266"/>
      <c r="E2497" s="22"/>
      <c r="F2497" s="27">
        <v>0</v>
      </c>
      <c r="G2497" s="27">
        <v>0</v>
      </c>
      <c r="H2497" s="27">
        <v>0</v>
      </c>
      <c r="I2497" s="27">
        <v>0</v>
      </c>
      <c r="J2497" s="27">
        <v>0</v>
      </c>
      <c r="K2497" s="27">
        <v>0</v>
      </c>
      <c r="L2497" s="27">
        <v>0</v>
      </c>
      <c r="M2497" s="27">
        <f t="shared" si="103"/>
        <v>0</v>
      </c>
    </row>
    <row r="2498" spans="1:13" x14ac:dyDescent="0.25">
      <c r="A2498" s="24"/>
      <c r="B2498" s="7" t="s">
        <v>41</v>
      </c>
      <c r="C2498" s="266"/>
      <c r="D2498" s="266"/>
      <c r="E2498" s="22"/>
      <c r="F2498" s="27">
        <v>0</v>
      </c>
      <c r="G2498" s="27">
        <v>0</v>
      </c>
      <c r="H2498" s="27">
        <v>0</v>
      </c>
      <c r="I2498" s="27">
        <v>0</v>
      </c>
      <c r="J2498" s="27">
        <v>0</v>
      </c>
      <c r="K2498" s="27">
        <v>0</v>
      </c>
      <c r="L2498" s="27">
        <v>0</v>
      </c>
      <c r="M2498" s="27">
        <f t="shared" si="103"/>
        <v>0</v>
      </c>
    </row>
    <row r="2499" spans="1:13" x14ac:dyDescent="0.25">
      <c r="A2499" s="24"/>
      <c r="B2499" s="7" t="s">
        <v>42</v>
      </c>
      <c r="C2499" s="266"/>
      <c r="D2499" s="266"/>
      <c r="E2499" s="22"/>
      <c r="F2499" s="27">
        <v>0</v>
      </c>
      <c r="G2499" s="27">
        <v>0</v>
      </c>
      <c r="H2499" s="27">
        <v>0</v>
      </c>
      <c r="I2499" s="27">
        <v>0</v>
      </c>
      <c r="J2499" s="27">
        <v>0</v>
      </c>
      <c r="K2499" s="27">
        <v>0</v>
      </c>
      <c r="L2499" s="27">
        <v>0</v>
      </c>
      <c r="M2499" s="27">
        <f t="shared" si="103"/>
        <v>0</v>
      </c>
    </row>
    <row r="2500" spans="1:13" x14ac:dyDescent="0.25">
      <c r="A2500" s="24"/>
      <c r="B2500" s="7" t="s">
        <v>41</v>
      </c>
      <c r="C2500" s="266"/>
      <c r="D2500" s="266"/>
      <c r="E2500" s="22"/>
      <c r="F2500" s="27">
        <v>0</v>
      </c>
      <c r="G2500" s="27">
        <v>0</v>
      </c>
      <c r="H2500" s="27">
        <v>0</v>
      </c>
      <c r="I2500" s="27">
        <v>0</v>
      </c>
      <c r="J2500" s="27">
        <v>0</v>
      </c>
      <c r="K2500" s="27">
        <v>0</v>
      </c>
      <c r="L2500" s="27">
        <v>0</v>
      </c>
      <c r="M2500" s="27">
        <f t="shared" si="103"/>
        <v>0</v>
      </c>
    </row>
    <row r="2501" spans="1:13" x14ac:dyDescent="0.25">
      <c r="A2501" s="37"/>
      <c r="B2501" s="38" t="s">
        <v>43</v>
      </c>
      <c r="C2501" s="22"/>
      <c r="D2501" s="22"/>
      <c r="E2501" s="22"/>
      <c r="F2501" s="27">
        <v>0</v>
      </c>
      <c r="G2501" s="27">
        <v>0</v>
      </c>
      <c r="H2501" s="27">
        <v>0</v>
      </c>
      <c r="I2501" s="27">
        <v>0</v>
      </c>
      <c r="J2501" s="27">
        <v>0</v>
      </c>
      <c r="K2501" s="27">
        <v>0</v>
      </c>
      <c r="L2501" s="27">
        <v>0</v>
      </c>
      <c r="M2501" s="27">
        <f t="shared" si="103"/>
        <v>0</v>
      </c>
    </row>
    <row r="2502" spans="1:13" x14ac:dyDescent="0.25">
      <c r="A2502" s="37"/>
      <c r="B2502" s="38" t="s">
        <v>44</v>
      </c>
      <c r="C2502" s="22"/>
      <c r="D2502" s="22"/>
      <c r="E2502" s="22"/>
      <c r="F2502" s="27">
        <v>0</v>
      </c>
      <c r="G2502" s="27">
        <v>0</v>
      </c>
      <c r="H2502" s="27">
        <v>0</v>
      </c>
      <c r="I2502" s="27">
        <v>0</v>
      </c>
      <c r="J2502" s="27">
        <v>0</v>
      </c>
      <c r="K2502" s="27">
        <v>0</v>
      </c>
      <c r="L2502" s="27">
        <v>0</v>
      </c>
      <c r="M2502" s="27">
        <f t="shared" si="103"/>
        <v>0</v>
      </c>
    </row>
    <row r="2503" spans="1:13" x14ac:dyDescent="0.25">
      <c r="A2503" s="37"/>
      <c r="B2503" s="38" t="s">
        <v>45</v>
      </c>
      <c r="C2503" s="22"/>
      <c r="D2503" s="22"/>
      <c r="E2503" s="22"/>
      <c r="F2503" s="27">
        <v>0</v>
      </c>
      <c r="G2503" s="27">
        <v>0</v>
      </c>
      <c r="H2503" s="27">
        <v>0</v>
      </c>
      <c r="I2503" s="27">
        <v>0</v>
      </c>
      <c r="J2503" s="27">
        <v>0</v>
      </c>
      <c r="K2503" s="27">
        <v>0</v>
      </c>
      <c r="L2503" s="27">
        <v>0</v>
      </c>
      <c r="M2503" s="27">
        <f t="shared" ref="M2503:M2516" si="104">SUM(F2503:F2503)</f>
        <v>0</v>
      </c>
    </row>
    <row r="2504" spans="1:13" x14ac:dyDescent="0.25">
      <c r="A2504" s="39" t="s">
        <v>46</v>
      </c>
      <c r="B2504" s="40" t="s">
        <v>47</v>
      </c>
      <c r="C2504" s="38"/>
      <c r="D2504" s="38"/>
      <c r="E2504" s="38"/>
      <c r="F2504" s="23">
        <v>0</v>
      </c>
      <c r="G2504" s="23">
        <v>0</v>
      </c>
      <c r="H2504" s="23">
        <v>0</v>
      </c>
      <c r="I2504" s="23">
        <v>0</v>
      </c>
      <c r="J2504" s="23">
        <v>0</v>
      </c>
      <c r="K2504" s="23">
        <v>0</v>
      </c>
      <c r="L2504" s="23">
        <v>0</v>
      </c>
      <c r="M2504" s="23">
        <v>0</v>
      </c>
    </row>
    <row r="2505" spans="1:13" x14ac:dyDescent="0.25">
      <c r="A2505" s="8"/>
      <c r="B2505" s="38" t="s">
        <v>48</v>
      </c>
      <c r="C2505" s="38"/>
      <c r="D2505" s="38"/>
      <c r="E2505" s="38"/>
      <c r="F2505" s="27">
        <v>0</v>
      </c>
      <c r="G2505" s="27">
        <v>0</v>
      </c>
      <c r="H2505" s="27">
        <v>0</v>
      </c>
      <c r="I2505" s="27">
        <v>0</v>
      </c>
      <c r="J2505" s="27">
        <v>0</v>
      </c>
      <c r="K2505" s="27">
        <v>0</v>
      </c>
      <c r="L2505" s="27">
        <v>0</v>
      </c>
      <c r="M2505" s="27">
        <f t="shared" si="104"/>
        <v>0</v>
      </c>
    </row>
    <row r="2506" spans="1:13" x14ac:dyDescent="0.25">
      <c r="A2506" s="8"/>
      <c r="B2506" s="38" t="s">
        <v>49</v>
      </c>
      <c r="C2506" s="38"/>
      <c r="D2506" s="38"/>
      <c r="E2506" s="38"/>
      <c r="F2506" s="27">
        <v>0</v>
      </c>
      <c r="G2506" s="27">
        <v>0</v>
      </c>
      <c r="H2506" s="27">
        <v>0</v>
      </c>
      <c r="I2506" s="27">
        <v>0</v>
      </c>
      <c r="J2506" s="27">
        <v>0</v>
      </c>
      <c r="K2506" s="27">
        <v>0</v>
      </c>
      <c r="L2506" s="27">
        <v>0</v>
      </c>
      <c r="M2506" s="27">
        <f t="shared" si="104"/>
        <v>0</v>
      </c>
    </row>
    <row r="2507" spans="1:13" x14ac:dyDescent="0.25">
      <c r="A2507" s="8"/>
      <c r="B2507" s="38" t="s">
        <v>37</v>
      </c>
      <c r="C2507" s="38"/>
      <c r="D2507" s="38"/>
      <c r="E2507" s="38"/>
      <c r="F2507" s="27">
        <v>0</v>
      </c>
      <c r="G2507" s="27">
        <v>0</v>
      </c>
      <c r="H2507" s="27">
        <v>0</v>
      </c>
      <c r="I2507" s="27">
        <v>0</v>
      </c>
      <c r="J2507" s="27">
        <v>0</v>
      </c>
      <c r="K2507" s="27">
        <v>0</v>
      </c>
      <c r="L2507" s="27">
        <v>0</v>
      </c>
      <c r="M2507" s="27">
        <f t="shared" si="104"/>
        <v>0</v>
      </c>
    </row>
    <row r="2508" spans="1:13" x14ac:dyDescent="0.25">
      <c r="A2508" s="8"/>
      <c r="B2508" s="38" t="s">
        <v>50</v>
      </c>
      <c r="C2508" s="38"/>
      <c r="D2508" s="38"/>
      <c r="E2508" s="38"/>
      <c r="F2508" s="27">
        <v>0</v>
      </c>
      <c r="G2508" s="27">
        <v>0</v>
      </c>
      <c r="H2508" s="27">
        <v>0</v>
      </c>
      <c r="I2508" s="27">
        <v>0</v>
      </c>
      <c r="J2508" s="27">
        <v>0</v>
      </c>
      <c r="K2508" s="27">
        <v>0</v>
      </c>
      <c r="L2508" s="27">
        <v>0</v>
      </c>
      <c r="M2508" s="27">
        <f t="shared" si="104"/>
        <v>0</v>
      </c>
    </row>
    <row r="2509" spans="1:13" x14ac:dyDescent="0.25">
      <c r="A2509" s="8"/>
      <c r="B2509" s="38" t="s">
        <v>39</v>
      </c>
      <c r="C2509" s="38"/>
      <c r="D2509" s="38"/>
      <c r="E2509" s="38"/>
      <c r="F2509" s="27">
        <v>0</v>
      </c>
      <c r="G2509" s="27">
        <v>0</v>
      </c>
      <c r="H2509" s="27">
        <v>0</v>
      </c>
      <c r="I2509" s="27">
        <v>0</v>
      </c>
      <c r="J2509" s="27">
        <v>0</v>
      </c>
      <c r="K2509" s="27">
        <v>0</v>
      </c>
      <c r="L2509" s="27">
        <v>0</v>
      </c>
      <c r="M2509" s="27">
        <f t="shared" si="104"/>
        <v>0</v>
      </c>
    </row>
    <row r="2510" spans="1:13" x14ac:dyDescent="0.25">
      <c r="A2510" s="39"/>
      <c r="B2510" s="38" t="s">
        <v>51</v>
      </c>
      <c r="C2510" s="38"/>
      <c r="D2510" s="38"/>
      <c r="E2510" s="38"/>
      <c r="F2510" s="27">
        <v>0</v>
      </c>
      <c r="G2510" s="27">
        <v>0</v>
      </c>
      <c r="H2510" s="27">
        <v>0</v>
      </c>
      <c r="I2510" s="27">
        <v>0</v>
      </c>
      <c r="J2510" s="27">
        <v>0</v>
      </c>
      <c r="K2510" s="27">
        <v>0</v>
      </c>
      <c r="L2510" s="27">
        <v>0</v>
      </c>
      <c r="M2510" s="27">
        <f t="shared" si="104"/>
        <v>0</v>
      </c>
    </row>
    <row r="2511" spans="1:13" x14ac:dyDescent="0.25">
      <c r="A2511" s="8"/>
      <c r="B2511" s="7" t="s">
        <v>41</v>
      </c>
      <c r="C2511" s="7"/>
      <c r="D2511" s="7"/>
      <c r="E2511" s="7"/>
      <c r="F2511" s="27">
        <v>0</v>
      </c>
      <c r="G2511" s="27">
        <v>0</v>
      </c>
      <c r="H2511" s="27">
        <v>0</v>
      </c>
      <c r="I2511" s="27">
        <v>0</v>
      </c>
      <c r="J2511" s="27">
        <v>0</v>
      </c>
      <c r="K2511" s="27">
        <v>0</v>
      </c>
      <c r="L2511" s="27">
        <v>0</v>
      </c>
      <c r="M2511" s="27">
        <f t="shared" si="104"/>
        <v>0</v>
      </c>
    </row>
    <row r="2512" spans="1:13" x14ac:dyDescent="0.25">
      <c r="A2512" s="24"/>
      <c r="B2512" s="7" t="s">
        <v>52</v>
      </c>
      <c r="C2512" s="7"/>
      <c r="D2512" s="7"/>
      <c r="E2512" s="7"/>
      <c r="F2512" s="27">
        <v>0</v>
      </c>
      <c r="G2512" s="27">
        <v>0</v>
      </c>
      <c r="H2512" s="27">
        <v>0</v>
      </c>
      <c r="I2512" s="27">
        <v>0</v>
      </c>
      <c r="J2512" s="27">
        <v>0</v>
      </c>
      <c r="K2512" s="27">
        <v>0</v>
      </c>
      <c r="L2512" s="27">
        <v>0</v>
      </c>
      <c r="M2512" s="27">
        <f t="shared" si="104"/>
        <v>0</v>
      </c>
    </row>
    <row r="2513" spans="1:13" x14ac:dyDescent="0.25">
      <c r="A2513" s="24"/>
      <c r="B2513" s="7" t="s">
        <v>41</v>
      </c>
      <c r="C2513" s="7"/>
      <c r="D2513" s="7"/>
      <c r="E2513" s="7"/>
      <c r="F2513" s="27">
        <v>0</v>
      </c>
      <c r="G2513" s="27">
        <v>0</v>
      </c>
      <c r="H2513" s="27">
        <v>0</v>
      </c>
      <c r="I2513" s="27">
        <v>0</v>
      </c>
      <c r="J2513" s="27">
        <v>0</v>
      </c>
      <c r="K2513" s="27">
        <v>0</v>
      </c>
      <c r="L2513" s="27">
        <v>0</v>
      </c>
      <c r="M2513" s="27">
        <f t="shared" si="104"/>
        <v>0</v>
      </c>
    </row>
    <row r="2514" spans="1:13" x14ac:dyDescent="0.25">
      <c r="A2514" s="24"/>
      <c r="B2514" s="7" t="s">
        <v>53</v>
      </c>
      <c r="C2514" s="7"/>
      <c r="D2514" s="7"/>
      <c r="E2514" s="7"/>
      <c r="F2514" s="27">
        <v>0</v>
      </c>
      <c r="G2514" s="27">
        <v>0</v>
      </c>
      <c r="H2514" s="27">
        <v>0</v>
      </c>
      <c r="I2514" s="27">
        <v>0</v>
      </c>
      <c r="J2514" s="27">
        <v>0</v>
      </c>
      <c r="K2514" s="27">
        <v>0</v>
      </c>
      <c r="L2514" s="27">
        <v>0</v>
      </c>
      <c r="M2514" s="27">
        <f t="shared" si="104"/>
        <v>0</v>
      </c>
    </row>
    <row r="2515" spans="1:13" x14ac:dyDescent="0.25">
      <c r="A2515" s="24"/>
      <c r="B2515" s="7" t="s">
        <v>54</v>
      </c>
      <c r="C2515" s="7"/>
      <c r="D2515" s="7"/>
      <c r="E2515" s="7"/>
      <c r="F2515" s="27">
        <v>0</v>
      </c>
      <c r="G2515" s="27">
        <v>0</v>
      </c>
      <c r="H2515" s="27">
        <v>0</v>
      </c>
      <c r="I2515" s="27">
        <v>0</v>
      </c>
      <c r="J2515" s="27">
        <v>0</v>
      </c>
      <c r="K2515" s="27">
        <v>0</v>
      </c>
      <c r="L2515" s="27">
        <v>0</v>
      </c>
      <c r="M2515" s="27">
        <f t="shared" si="104"/>
        <v>0</v>
      </c>
    </row>
    <row r="2516" spans="1:13" x14ac:dyDescent="0.25">
      <c r="A2516" s="24"/>
      <c r="B2516" s="7" t="s">
        <v>45</v>
      </c>
      <c r="C2516" s="7"/>
      <c r="D2516" s="7"/>
      <c r="E2516" s="7"/>
      <c r="F2516" s="27">
        <v>0</v>
      </c>
      <c r="G2516" s="27">
        <v>0</v>
      </c>
      <c r="H2516" s="27">
        <v>0</v>
      </c>
      <c r="I2516" s="27">
        <v>0</v>
      </c>
      <c r="J2516" s="27">
        <v>0</v>
      </c>
      <c r="K2516" s="27">
        <v>0</v>
      </c>
      <c r="L2516" s="27">
        <v>0</v>
      </c>
      <c r="M2516" s="27">
        <f t="shared" si="104"/>
        <v>0</v>
      </c>
    </row>
    <row r="2517" spans="1:13" x14ac:dyDescent="0.25">
      <c r="A2517" s="41" t="s">
        <v>55</v>
      </c>
      <c r="B2517" s="42" t="s">
        <v>56</v>
      </c>
      <c r="C2517" s="7"/>
      <c r="D2517" s="7"/>
      <c r="E2517" s="7"/>
      <c r="F2517" s="23">
        <v>0</v>
      </c>
      <c r="G2517" s="23">
        <v>0</v>
      </c>
      <c r="H2517" s="23">
        <v>0</v>
      </c>
      <c r="I2517" s="23">
        <v>0</v>
      </c>
      <c r="J2517" s="23">
        <v>0</v>
      </c>
      <c r="K2517" s="23">
        <f>+K2518+K2519</f>
        <v>749823.62</v>
      </c>
      <c r="L2517" s="23">
        <f>+L2518+L2519</f>
        <v>0</v>
      </c>
      <c r="M2517" s="23">
        <f>SUM(M2518:M2527)</f>
        <v>749823.62</v>
      </c>
    </row>
    <row r="2518" spans="1:13" x14ac:dyDescent="0.25">
      <c r="A2518" s="24"/>
      <c r="B2518" s="7" t="s">
        <v>57</v>
      </c>
      <c r="C2518" s="7"/>
      <c r="D2518" s="7"/>
      <c r="E2518" s="7"/>
      <c r="F2518" s="27">
        <v>0</v>
      </c>
      <c r="G2518" s="27">
        <v>0</v>
      </c>
      <c r="H2518" s="27">
        <v>0</v>
      </c>
      <c r="I2518" s="27">
        <v>0</v>
      </c>
      <c r="J2518" s="27">
        <v>0</v>
      </c>
      <c r="K2518" s="27">
        <v>649523.62</v>
      </c>
      <c r="L2518" s="27">
        <v>0</v>
      </c>
      <c r="M2518" s="27">
        <f>SUM(F2518:L2518)</f>
        <v>649523.62</v>
      </c>
    </row>
    <row r="2519" spans="1:13" x14ac:dyDescent="0.25">
      <c r="A2519" s="24"/>
      <c r="B2519" s="7" t="s">
        <v>58</v>
      </c>
      <c r="C2519" s="7"/>
      <c r="D2519" s="7"/>
      <c r="E2519" s="7"/>
      <c r="F2519" s="27">
        <v>0</v>
      </c>
      <c r="G2519" s="27">
        <v>0</v>
      </c>
      <c r="H2519" s="27">
        <v>0</v>
      </c>
      <c r="I2519" s="27">
        <v>0</v>
      </c>
      <c r="J2519" s="27">
        <v>0</v>
      </c>
      <c r="K2519" s="27">
        <v>100300</v>
      </c>
      <c r="L2519" s="27">
        <v>0</v>
      </c>
      <c r="M2519" s="27">
        <f>SUM(F2519:L2519)</f>
        <v>100300</v>
      </c>
    </row>
    <row r="2520" spans="1:13" x14ac:dyDescent="0.25">
      <c r="A2520" s="24"/>
      <c r="B2520" s="7" t="s">
        <v>59</v>
      </c>
      <c r="C2520" s="7"/>
      <c r="D2520" s="7"/>
      <c r="E2520" s="7"/>
      <c r="F2520" s="27">
        <v>0</v>
      </c>
      <c r="G2520" s="27">
        <v>0</v>
      </c>
      <c r="H2520" s="27">
        <v>0</v>
      </c>
      <c r="I2520" s="27">
        <v>0</v>
      </c>
      <c r="J2520" s="27">
        <v>0</v>
      </c>
      <c r="K2520" s="27">
        <v>0</v>
      </c>
      <c r="L2520" s="27">
        <v>0</v>
      </c>
      <c r="M2520" s="27">
        <f t="shared" ref="M2520:M2528" si="105">SUM(F2520:K2520)</f>
        <v>0</v>
      </c>
    </row>
    <row r="2521" spans="1:13" x14ac:dyDescent="0.25">
      <c r="A2521" s="24"/>
      <c r="B2521" s="7" t="s">
        <v>60</v>
      </c>
      <c r="C2521" s="7"/>
      <c r="D2521" s="7"/>
      <c r="E2521" s="7"/>
      <c r="F2521" s="27">
        <v>0</v>
      </c>
      <c r="G2521" s="27">
        <v>0</v>
      </c>
      <c r="H2521" s="27">
        <v>0</v>
      </c>
      <c r="I2521" s="27">
        <v>0</v>
      </c>
      <c r="J2521" s="27">
        <v>0</v>
      </c>
      <c r="K2521" s="27">
        <v>0</v>
      </c>
      <c r="L2521" s="27">
        <v>0</v>
      </c>
      <c r="M2521" s="27">
        <f t="shared" si="105"/>
        <v>0</v>
      </c>
    </row>
    <row r="2522" spans="1:13" x14ac:dyDescent="0.25">
      <c r="A2522" s="24"/>
      <c r="B2522" s="7" t="s">
        <v>61</v>
      </c>
      <c r="C2522" s="7"/>
      <c r="D2522" s="7"/>
      <c r="E2522" s="7"/>
      <c r="F2522" s="27">
        <v>0</v>
      </c>
      <c r="G2522" s="27">
        <v>0</v>
      </c>
      <c r="H2522" s="27">
        <v>0</v>
      </c>
      <c r="I2522" s="27">
        <v>0</v>
      </c>
      <c r="J2522" s="27">
        <v>0</v>
      </c>
      <c r="K2522" s="27">
        <v>0</v>
      </c>
      <c r="L2522" s="27">
        <v>0</v>
      </c>
      <c r="M2522" s="27">
        <f t="shared" si="105"/>
        <v>0</v>
      </c>
    </row>
    <row r="2523" spans="1:13" x14ac:dyDescent="0.25">
      <c r="A2523" s="24"/>
      <c r="B2523" s="7" t="s">
        <v>62</v>
      </c>
      <c r="C2523" s="7"/>
      <c r="D2523" s="7"/>
      <c r="E2523" s="7"/>
      <c r="F2523" s="27">
        <v>0</v>
      </c>
      <c r="G2523" s="27">
        <v>0</v>
      </c>
      <c r="H2523" s="27">
        <v>0</v>
      </c>
      <c r="I2523" s="27">
        <v>0</v>
      </c>
      <c r="J2523" s="27">
        <v>0</v>
      </c>
      <c r="K2523" s="27">
        <v>0</v>
      </c>
      <c r="L2523" s="27">
        <v>0</v>
      </c>
      <c r="M2523" s="27">
        <f t="shared" si="105"/>
        <v>0</v>
      </c>
    </row>
    <row r="2524" spans="1:13" x14ac:dyDescent="0.25">
      <c r="A2524" s="24"/>
      <c r="B2524" s="7" t="s">
        <v>63</v>
      </c>
      <c r="C2524" s="7"/>
      <c r="D2524" s="7"/>
      <c r="E2524" s="7"/>
      <c r="F2524" s="27">
        <v>0</v>
      </c>
      <c r="G2524" s="27">
        <v>0</v>
      </c>
      <c r="H2524" s="27">
        <v>0</v>
      </c>
      <c r="I2524" s="27">
        <v>0</v>
      </c>
      <c r="J2524" s="27">
        <v>0</v>
      </c>
      <c r="K2524" s="27">
        <v>0</v>
      </c>
      <c r="L2524" s="27">
        <v>0</v>
      </c>
      <c r="M2524" s="27">
        <f t="shared" si="105"/>
        <v>0</v>
      </c>
    </row>
    <row r="2525" spans="1:13" x14ac:dyDescent="0.25">
      <c r="A2525" s="24"/>
      <c r="B2525" s="7" t="s">
        <v>64</v>
      </c>
      <c r="C2525" s="7"/>
      <c r="D2525" s="7"/>
      <c r="E2525" s="7"/>
      <c r="F2525" s="27">
        <v>0</v>
      </c>
      <c r="G2525" s="27">
        <v>0</v>
      </c>
      <c r="H2525" s="27">
        <v>0</v>
      </c>
      <c r="I2525" s="27">
        <v>0</v>
      </c>
      <c r="J2525" s="27">
        <v>0</v>
      </c>
      <c r="K2525" s="27">
        <v>0</v>
      </c>
      <c r="L2525" s="27">
        <v>0</v>
      </c>
      <c r="M2525" s="27">
        <f t="shared" si="105"/>
        <v>0</v>
      </c>
    </row>
    <row r="2526" spans="1:13" x14ac:dyDescent="0.25">
      <c r="A2526" s="24"/>
      <c r="B2526" s="7" t="s">
        <v>65</v>
      </c>
      <c r="C2526" s="7"/>
      <c r="D2526" s="7"/>
      <c r="E2526" s="7"/>
      <c r="F2526" s="27">
        <v>0</v>
      </c>
      <c r="G2526" s="27">
        <v>0</v>
      </c>
      <c r="H2526" s="27">
        <v>0</v>
      </c>
      <c r="I2526" s="27">
        <v>0</v>
      </c>
      <c r="J2526" s="27">
        <v>0</v>
      </c>
      <c r="K2526" s="27">
        <v>0</v>
      </c>
      <c r="L2526" s="27">
        <v>0</v>
      </c>
      <c r="M2526" s="27">
        <f t="shared" si="105"/>
        <v>0</v>
      </c>
    </row>
    <row r="2527" spans="1:13" x14ac:dyDescent="0.25">
      <c r="A2527" s="24"/>
      <c r="B2527" s="7" t="s">
        <v>66</v>
      </c>
      <c r="C2527" s="7"/>
      <c r="D2527" s="7"/>
      <c r="E2527" s="7"/>
      <c r="F2527" s="27">
        <v>0</v>
      </c>
      <c r="G2527" s="27">
        <v>0</v>
      </c>
      <c r="H2527" s="27">
        <v>0</v>
      </c>
      <c r="I2527" s="27">
        <v>0</v>
      </c>
      <c r="J2527" s="27">
        <v>0</v>
      </c>
      <c r="K2527" s="27">
        <v>0</v>
      </c>
      <c r="L2527" s="27">
        <v>0</v>
      </c>
      <c r="M2527" s="27">
        <f t="shared" si="105"/>
        <v>0</v>
      </c>
    </row>
    <row r="2528" spans="1:13" x14ac:dyDescent="0.25">
      <c r="A2528" s="24"/>
      <c r="B2528" s="7" t="s">
        <v>67</v>
      </c>
      <c r="C2528" s="7"/>
      <c r="D2528" s="7"/>
      <c r="E2528" s="7"/>
      <c r="F2528" s="27">
        <v>0</v>
      </c>
      <c r="G2528" s="27">
        <v>0</v>
      </c>
      <c r="H2528" s="27">
        <v>0</v>
      </c>
      <c r="I2528" s="27">
        <v>0</v>
      </c>
      <c r="J2528" s="27">
        <v>0</v>
      </c>
      <c r="K2528" s="27">
        <v>0</v>
      </c>
      <c r="L2528" s="27">
        <v>0</v>
      </c>
      <c r="M2528" s="27">
        <f t="shared" si="105"/>
        <v>0</v>
      </c>
    </row>
    <row r="2529" spans="1:13" x14ac:dyDescent="0.25">
      <c r="A2529" s="41" t="s">
        <v>68</v>
      </c>
      <c r="B2529" s="42" t="s">
        <v>69</v>
      </c>
      <c r="C2529" s="7"/>
      <c r="D2529" s="7"/>
      <c r="E2529" s="7"/>
      <c r="F2529" s="23">
        <v>0</v>
      </c>
      <c r="G2529" s="23">
        <v>0</v>
      </c>
      <c r="H2529" s="23">
        <v>0</v>
      </c>
      <c r="I2529" s="23">
        <v>0</v>
      </c>
      <c r="J2529" s="23">
        <v>0</v>
      </c>
      <c r="K2529" s="23">
        <v>0</v>
      </c>
      <c r="L2529" s="23">
        <v>0</v>
      </c>
      <c r="M2529" s="23">
        <v>0</v>
      </c>
    </row>
    <row r="2530" spans="1:13" x14ac:dyDescent="0.25">
      <c r="A2530" s="41"/>
      <c r="B2530" s="7" t="s">
        <v>70</v>
      </c>
      <c r="C2530" s="7"/>
      <c r="D2530" s="7"/>
      <c r="E2530" s="7"/>
      <c r="F2530" s="27">
        <v>0</v>
      </c>
      <c r="G2530" s="27">
        <v>0</v>
      </c>
      <c r="H2530" s="27">
        <v>0</v>
      </c>
      <c r="I2530" s="27">
        <v>0</v>
      </c>
      <c r="J2530" s="27">
        <v>0</v>
      </c>
      <c r="K2530" s="27">
        <v>0</v>
      </c>
      <c r="L2530" s="27">
        <v>0</v>
      </c>
      <c r="M2530" s="27">
        <f t="shared" ref="M2530:M2545" si="106">SUM(F2530:F2530)</f>
        <v>0</v>
      </c>
    </row>
    <row r="2531" spans="1:13" x14ac:dyDescent="0.25">
      <c r="A2531" s="41"/>
      <c r="B2531" s="7" t="s">
        <v>71</v>
      </c>
      <c r="C2531" s="7"/>
      <c r="D2531" s="7"/>
      <c r="E2531" s="7"/>
      <c r="F2531" s="27">
        <v>0</v>
      </c>
      <c r="G2531" s="27">
        <v>0</v>
      </c>
      <c r="H2531" s="27">
        <v>0</v>
      </c>
      <c r="I2531" s="27">
        <v>0</v>
      </c>
      <c r="J2531" s="27">
        <v>0</v>
      </c>
      <c r="K2531" s="27">
        <v>0</v>
      </c>
      <c r="L2531" s="27">
        <v>0</v>
      </c>
      <c r="M2531" s="27">
        <f t="shared" si="106"/>
        <v>0</v>
      </c>
    </row>
    <row r="2532" spans="1:13" x14ac:dyDescent="0.25">
      <c r="A2532" s="41"/>
      <c r="B2532" s="7" t="s">
        <v>72</v>
      </c>
      <c r="C2532" s="7"/>
      <c r="D2532" s="7"/>
      <c r="E2532" s="7"/>
      <c r="F2532" s="27">
        <v>0</v>
      </c>
      <c r="G2532" s="27">
        <v>0</v>
      </c>
      <c r="H2532" s="27">
        <v>0</v>
      </c>
      <c r="I2532" s="27">
        <v>0</v>
      </c>
      <c r="J2532" s="27">
        <v>0</v>
      </c>
      <c r="K2532" s="27">
        <v>0</v>
      </c>
      <c r="L2532" s="27">
        <v>0</v>
      </c>
      <c r="M2532" s="27">
        <f t="shared" si="106"/>
        <v>0</v>
      </c>
    </row>
    <row r="2533" spans="1:13" x14ac:dyDescent="0.25">
      <c r="A2533" s="41"/>
      <c r="B2533" s="7" t="s">
        <v>73</v>
      </c>
      <c r="C2533" s="7"/>
      <c r="D2533" s="7"/>
      <c r="E2533" s="7"/>
      <c r="F2533" s="27">
        <v>0</v>
      </c>
      <c r="G2533" s="27">
        <v>0</v>
      </c>
      <c r="H2533" s="27">
        <v>0</v>
      </c>
      <c r="I2533" s="27">
        <v>0</v>
      </c>
      <c r="J2533" s="27">
        <v>0</v>
      </c>
      <c r="K2533" s="27">
        <v>0</v>
      </c>
      <c r="L2533" s="27">
        <v>0</v>
      </c>
      <c r="M2533" s="27">
        <f t="shared" si="106"/>
        <v>0</v>
      </c>
    </row>
    <row r="2534" spans="1:13" x14ac:dyDescent="0.25">
      <c r="A2534" s="41"/>
      <c r="B2534" s="7" t="s">
        <v>74</v>
      </c>
      <c r="C2534" s="7"/>
      <c r="D2534" s="7"/>
      <c r="E2534" s="7"/>
      <c r="F2534" s="27">
        <v>0</v>
      </c>
      <c r="G2534" s="27">
        <v>0</v>
      </c>
      <c r="H2534" s="27">
        <v>0</v>
      </c>
      <c r="I2534" s="27">
        <v>0</v>
      </c>
      <c r="J2534" s="27">
        <v>0</v>
      </c>
      <c r="K2534" s="27">
        <v>0</v>
      </c>
      <c r="L2534" s="27">
        <v>0</v>
      </c>
      <c r="M2534" s="27">
        <f t="shared" si="106"/>
        <v>0</v>
      </c>
    </row>
    <row r="2535" spans="1:13" x14ac:dyDescent="0.25">
      <c r="A2535" s="41" t="s">
        <v>75</v>
      </c>
      <c r="B2535" s="42" t="s">
        <v>76</v>
      </c>
      <c r="C2535" s="7"/>
      <c r="D2535" s="7"/>
      <c r="E2535" s="7"/>
      <c r="F2535" s="23">
        <v>0</v>
      </c>
      <c r="G2535" s="23">
        <v>0</v>
      </c>
      <c r="H2535" s="23">
        <v>0</v>
      </c>
      <c r="I2535" s="23">
        <v>0</v>
      </c>
      <c r="J2535" s="23">
        <v>0</v>
      </c>
      <c r="K2535" s="23">
        <v>0</v>
      </c>
      <c r="L2535" s="23">
        <v>0</v>
      </c>
      <c r="M2535" s="27">
        <f t="shared" si="106"/>
        <v>0</v>
      </c>
    </row>
    <row r="2536" spans="1:13" x14ac:dyDescent="0.25">
      <c r="A2536" s="41"/>
      <c r="B2536" s="42" t="s">
        <v>77</v>
      </c>
      <c r="C2536" s="7"/>
      <c r="D2536" s="7"/>
      <c r="E2536" s="7"/>
      <c r="F2536" s="27">
        <v>0</v>
      </c>
      <c r="G2536" s="27">
        <v>0</v>
      </c>
      <c r="H2536" s="27">
        <v>0</v>
      </c>
      <c r="I2536" s="27">
        <v>0</v>
      </c>
      <c r="J2536" s="27">
        <v>0</v>
      </c>
      <c r="K2536" s="27">
        <v>0</v>
      </c>
      <c r="L2536" s="27">
        <v>0</v>
      </c>
      <c r="M2536" s="27">
        <f t="shared" si="106"/>
        <v>0</v>
      </c>
    </row>
    <row r="2537" spans="1:13" x14ac:dyDescent="0.25">
      <c r="A2537" s="41"/>
      <c r="B2537" s="7" t="s">
        <v>78</v>
      </c>
      <c r="C2537" s="7"/>
      <c r="D2537" s="7"/>
      <c r="E2537" s="7"/>
      <c r="F2537" s="27">
        <v>0</v>
      </c>
      <c r="G2537" s="27">
        <v>0</v>
      </c>
      <c r="H2537" s="27">
        <v>0</v>
      </c>
      <c r="I2537" s="27">
        <v>0</v>
      </c>
      <c r="J2537" s="27">
        <v>0</v>
      </c>
      <c r="K2537" s="27">
        <v>0</v>
      </c>
      <c r="L2537" s="27">
        <v>0</v>
      </c>
      <c r="M2537" s="27">
        <f t="shared" si="106"/>
        <v>0</v>
      </c>
    </row>
    <row r="2538" spans="1:13" x14ac:dyDescent="0.25">
      <c r="A2538" s="41"/>
      <c r="B2538" s="7" t="s">
        <v>79</v>
      </c>
      <c r="C2538" s="7"/>
      <c r="D2538" s="7"/>
      <c r="E2538" s="7"/>
      <c r="F2538" s="27">
        <v>0</v>
      </c>
      <c r="G2538" s="27">
        <v>0</v>
      </c>
      <c r="H2538" s="27">
        <v>0</v>
      </c>
      <c r="I2538" s="27">
        <v>0</v>
      </c>
      <c r="J2538" s="27">
        <v>0</v>
      </c>
      <c r="K2538" s="27">
        <v>0</v>
      </c>
      <c r="L2538" s="27">
        <v>0</v>
      </c>
      <c r="M2538" s="27">
        <f t="shared" si="106"/>
        <v>0</v>
      </c>
    </row>
    <row r="2539" spans="1:13" x14ac:dyDescent="0.25">
      <c r="A2539" s="41"/>
      <c r="B2539" s="7" t="s">
        <v>80</v>
      </c>
      <c r="C2539" s="7"/>
      <c r="D2539" s="7"/>
      <c r="E2539" s="7"/>
      <c r="F2539" s="27">
        <v>0</v>
      </c>
      <c r="G2539" s="27">
        <v>0</v>
      </c>
      <c r="H2539" s="27">
        <v>0</v>
      </c>
      <c r="I2539" s="27">
        <v>0</v>
      </c>
      <c r="J2539" s="27">
        <v>0</v>
      </c>
      <c r="K2539" s="27">
        <v>0</v>
      </c>
      <c r="L2539" s="27">
        <v>0</v>
      </c>
      <c r="M2539" s="27">
        <f t="shared" si="106"/>
        <v>0</v>
      </c>
    </row>
    <row r="2540" spans="1:13" x14ac:dyDescent="0.25">
      <c r="A2540" s="41" t="s">
        <v>81</v>
      </c>
      <c r="B2540" s="42" t="s">
        <v>82</v>
      </c>
      <c r="C2540" s="7"/>
      <c r="D2540" s="7"/>
      <c r="E2540" s="7"/>
      <c r="F2540" s="23">
        <v>0</v>
      </c>
      <c r="G2540" s="23">
        <v>0</v>
      </c>
      <c r="H2540" s="23">
        <v>0</v>
      </c>
      <c r="I2540" s="23">
        <v>0</v>
      </c>
      <c r="J2540" s="23">
        <v>0</v>
      </c>
      <c r="K2540" s="23">
        <v>0</v>
      </c>
      <c r="L2540" s="23">
        <v>0</v>
      </c>
      <c r="M2540" s="27">
        <f t="shared" si="106"/>
        <v>0</v>
      </c>
    </row>
    <row r="2541" spans="1:13" x14ac:dyDescent="0.25">
      <c r="A2541" s="41"/>
      <c r="B2541" s="7" t="s">
        <v>83</v>
      </c>
      <c r="C2541" s="7"/>
      <c r="D2541" s="7"/>
      <c r="E2541" s="7"/>
      <c r="F2541" s="27">
        <v>0</v>
      </c>
      <c r="G2541" s="27">
        <v>0</v>
      </c>
      <c r="H2541" s="27">
        <v>0</v>
      </c>
      <c r="I2541" s="27">
        <v>0</v>
      </c>
      <c r="J2541" s="27">
        <v>0</v>
      </c>
      <c r="K2541" s="27">
        <v>0</v>
      </c>
      <c r="L2541" s="27">
        <v>0</v>
      </c>
      <c r="M2541" s="27">
        <f t="shared" si="106"/>
        <v>0</v>
      </c>
    </row>
    <row r="2542" spans="1:13" x14ac:dyDescent="0.25">
      <c r="A2542" s="41"/>
      <c r="B2542" s="7" t="s">
        <v>84</v>
      </c>
      <c r="C2542" s="7"/>
      <c r="D2542" s="7"/>
      <c r="E2542" s="7"/>
      <c r="F2542" s="27">
        <v>0</v>
      </c>
      <c r="G2542" s="27">
        <v>0</v>
      </c>
      <c r="H2542" s="27">
        <v>0</v>
      </c>
      <c r="I2542" s="27">
        <v>0</v>
      </c>
      <c r="J2542" s="27">
        <v>0</v>
      </c>
      <c r="K2542" s="27">
        <v>0</v>
      </c>
      <c r="L2542" s="27">
        <v>0</v>
      </c>
      <c r="M2542" s="27">
        <f t="shared" si="106"/>
        <v>0</v>
      </c>
    </row>
    <row r="2543" spans="1:13" x14ac:dyDescent="0.25">
      <c r="A2543" s="41"/>
      <c r="B2543" s="7" t="s">
        <v>85</v>
      </c>
      <c r="C2543" s="7"/>
      <c r="D2543" s="7"/>
      <c r="E2543" s="7"/>
      <c r="F2543" s="27">
        <v>0</v>
      </c>
      <c r="G2543" s="27">
        <v>0</v>
      </c>
      <c r="H2543" s="27">
        <v>0</v>
      </c>
      <c r="I2543" s="27">
        <v>0</v>
      </c>
      <c r="J2543" s="27">
        <v>0</v>
      </c>
      <c r="K2543" s="27">
        <v>0</v>
      </c>
      <c r="L2543" s="27">
        <v>0</v>
      </c>
      <c r="M2543" s="27">
        <f t="shared" si="106"/>
        <v>0</v>
      </c>
    </row>
    <row r="2544" spans="1:13" x14ac:dyDescent="0.25">
      <c r="A2544" s="41"/>
      <c r="B2544" s="7" t="s">
        <v>86</v>
      </c>
      <c r="C2544" s="7"/>
      <c r="D2544" s="7"/>
      <c r="E2544" s="7"/>
      <c r="F2544" s="27">
        <v>0</v>
      </c>
      <c r="G2544" s="27">
        <v>0</v>
      </c>
      <c r="H2544" s="27">
        <v>0</v>
      </c>
      <c r="I2544" s="27">
        <v>0</v>
      </c>
      <c r="J2544" s="27">
        <v>0</v>
      </c>
      <c r="K2544" s="27">
        <v>0</v>
      </c>
      <c r="L2544" s="27">
        <v>0</v>
      </c>
      <c r="M2544" s="27">
        <f t="shared" si="106"/>
        <v>0</v>
      </c>
    </row>
    <row r="2545" spans="1:13" x14ac:dyDescent="0.25">
      <c r="A2545" s="24"/>
      <c r="B2545" s="7" t="s">
        <v>87</v>
      </c>
      <c r="C2545" s="7"/>
      <c r="D2545" s="7"/>
      <c r="E2545" s="7"/>
      <c r="F2545" s="27">
        <v>0</v>
      </c>
      <c r="G2545" s="27">
        <v>0</v>
      </c>
      <c r="H2545" s="27">
        <v>0</v>
      </c>
      <c r="I2545" s="27">
        <v>0</v>
      </c>
      <c r="J2545" s="27">
        <v>0</v>
      </c>
      <c r="K2545" s="27">
        <v>0</v>
      </c>
      <c r="L2545" s="27">
        <v>0</v>
      </c>
      <c r="M2545" s="27">
        <f t="shared" si="106"/>
        <v>0</v>
      </c>
    </row>
    <row r="2546" spans="1:13" x14ac:dyDescent="0.25">
      <c r="A2546" s="24"/>
      <c r="B2546" s="42" t="s">
        <v>88</v>
      </c>
      <c r="C2546" s="7"/>
      <c r="D2546" s="7"/>
      <c r="E2546" s="7"/>
      <c r="F2546" s="43">
        <f t="shared" ref="F2546:J2546" si="107">+F2480+F2461+F2467</f>
        <v>17780000.490000002</v>
      </c>
      <c r="G2546" s="43">
        <f t="shared" si="107"/>
        <v>19866732.190000001</v>
      </c>
      <c r="H2546" s="43">
        <f t="shared" si="107"/>
        <v>28210037.259999998</v>
      </c>
      <c r="I2546" s="43">
        <f t="shared" si="107"/>
        <v>24984925.199999999</v>
      </c>
      <c r="J2546" s="43">
        <f t="shared" si="107"/>
        <v>20805510.190000001</v>
      </c>
      <c r="K2546" s="43">
        <f>+K2517+K2491+K2480+K2467+K2461</f>
        <v>42594786.32</v>
      </c>
      <c r="L2546" s="43">
        <f>+L2517+L2491+L2480+L2467+L2461</f>
        <v>27529792.299999997</v>
      </c>
      <c r="M2546" s="43">
        <f>+M2480+M2467+M2461+M2517</f>
        <v>182213785.98999995</v>
      </c>
    </row>
    <row r="2547" spans="1:13" x14ac:dyDescent="0.25">
      <c r="A2547" s="24"/>
      <c r="B2547" s="42"/>
      <c r="C2547" s="7"/>
      <c r="D2547" s="7"/>
      <c r="E2547" s="7"/>
      <c r="F2547" s="27"/>
      <c r="G2547" s="27"/>
      <c r="H2547" s="27"/>
      <c r="I2547" s="27"/>
      <c r="J2547" s="27"/>
      <c r="K2547" s="27"/>
      <c r="L2547" s="27"/>
      <c r="M2547" s="27"/>
    </row>
    <row r="2548" spans="1:13" ht="15.75" thickBot="1" x14ac:dyDescent="0.3">
      <c r="A2548" s="24"/>
      <c r="B2548" s="42" t="s">
        <v>176</v>
      </c>
      <c r="C2548" s="7"/>
      <c r="D2548" s="7"/>
      <c r="E2548" s="7"/>
      <c r="F2548" s="27"/>
      <c r="G2548" s="27"/>
      <c r="H2548" s="47">
        <v>-3021.4</v>
      </c>
      <c r="I2548" s="23"/>
      <c r="J2548" s="47">
        <v>-49274.02</v>
      </c>
      <c r="K2548" s="23"/>
      <c r="L2548" s="23"/>
      <c r="M2548" s="27">
        <f>+J2548+H2548</f>
        <v>-52295.42</v>
      </c>
    </row>
    <row r="2549" spans="1:13" ht="15.75" thickTop="1" x14ac:dyDescent="0.25">
      <c r="A2549" s="24"/>
      <c r="B2549" s="42"/>
      <c r="C2549" s="7"/>
      <c r="D2549" s="7"/>
      <c r="E2549" s="7"/>
      <c r="F2549" s="27"/>
      <c r="G2549" s="27"/>
      <c r="H2549" s="27"/>
      <c r="I2549" s="27"/>
      <c r="J2549" s="27"/>
      <c r="K2549" s="27"/>
      <c r="L2549" s="27"/>
    </row>
    <row r="2550" spans="1:13" x14ac:dyDescent="0.25">
      <c r="A2550" s="41" t="s">
        <v>89</v>
      </c>
      <c r="B2550" s="42" t="s">
        <v>90</v>
      </c>
      <c r="C2550" s="7"/>
      <c r="D2550" s="7"/>
      <c r="E2550" s="7"/>
      <c r="F2550" s="27"/>
      <c r="G2550" s="27"/>
      <c r="H2550" s="27"/>
      <c r="I2550" s="27"/>
      <c r="J2550" s="27"/>
      <c r="K2550" s="27"/>
      <c r="L2550" s="27"/>
    </row>
    <row r="2551" spans="1:13" x14ac:dyDescent="0.25">
      <c r="A2551" s="41" t="s">
        <v>91</v>
      </c>
      <c r="B2551" s="42" t="s">
        <v>92</v>
      </c>
      <c r="C2551" s="7"/>
      <c r="D2551" s="7"/>
      <c r="E2551" s="7"/>
      <c r="F2551" s="23">
        <v>0</v>
      </c>
      <c r="G2551" s="23">
        <v>0</v>
      </c>
      <c r="H2551" s="23">
        <v>0</v>
      </c>
      <c r="I2551" s="23">
        <v>0</v>
      </c>
      <c r="J2551" s="23">
        <v>0</v>
      </c>
      <c r="K2551" s="23">
        <v>0</v>
      </c>
      <c r="L2551" s="23">
        <v>0</v>
      </c>
      <c r="M2551" s="23">
        <v>0</v>
      </c>
    </row>
    <row r="2552" spans="1:13" x14ac:dyDescent="0.25">
      <c r="A2552" s="24"/>
      <c r="B2552" s="7" t="s">
        <v>93</v>
      </c>
      <c r="C2552" s="7"/>
      <c r="D2552" s="7" t="s">
        <v>94</v>
      </c>
      <c r="E2552" s="7"/>
      <c r="F2552" s="27">
        <v>0</v>
      </c>
      <c r="G2552" s="27">
        <v>0</v>
      </c>
      <c r="H2552" s="27">
        <v>0</v>
      </c>
      <c r="I2552" s="27">
        <v>0</v>
      </c>
      <c r="J2552" s="27">
        <v>0</v>
      </c>
      <c r="K2552" s="27">
        <v>0</v>
      </c>
      <c r="L2552" s="27">
        <v>0</v>
      </c>
      <c r="M2552" s="27">
        <v>0</v>
      </c>
    </row>
    <row r="2553" spans="1:13" x14ac:dyDescent="0.25">
      <c r="A2553" s="24"/>
      <c r="B2553" s="7" t="s">
        <v>95</v>
      </c>
      <c r="C2553" s="7"/>
      <c r="D2553" s="7"/>
      <c r="E2553" s="7"/>
      <c r="F2553" s="27">
        <v>0</v>
      </c>
      <c r="G2553" s="27">
        <v>0</v>
      </c>
      <c r="H2553" s="27">
        <v>0</v>
      </c>
      <c r="I2553" s="27">
        <v>0</v>
      </c>
      <c r="J2553" s="27">
        <v>0</v>
      </c>
      <c r="K2553" s="27">
        <v>0</v>
      </c>
      <c r="L2553" s="27">
        <v>0</v>
      </c>
      <c r="M2553" s="27">
        <v>0</v>
      </c>
    </row>
    <row r="2554" spans="1:13" x14ac:dyDescent="0.25">
      <c r="A2554" s="41" t="s">
        <v>96</v>
      </c>
      <c r="B2554" s="44" t="s">
        <v>97</v>
      </c>
      <c r="C2554" s="7"/>
      <c r="D2554" s="7"/>
      <c r="E2554" s="7"/>
      <c r="F2554" s="23">
        <v>0</v>
      </c>
      <c r="G2554" s="23">
        <v>0</v>
      </c>
      <c r="H2554" s="23">
        <v>0</v>
      </c>
      <c r="I2554" s="23">
        <v>0</v>
      </c>
      <c r="J2554" s="23">
        <v>0</v>
      </c>
      <c r="K2554" s="23">
        <v>0</v>
      </c>
      <c r="L2554" s="23">
        <v>0</v>
      </c>
      <c r="M2554" s="23">
        <v>0</v>
      </c>
    </row>
    <row r="2555" spans="1:13" x14ac:dyDescent="0.25">
      <c r="A2555" s="24"/>
      <c r="B2555" s="7" t="s">
        <v>98</v>
      </c>
      <c r="C2555" s="7"/>
      <c r="D2555" s="7"/>
      <c r="E2555" s="7"/>
      <c r="F2555" s="27">
        <v>0</v>
      </c>
      <c r="G2555" s="27">
        <v>0</v>
      </c>
      <c r="H2555" s="27">
        <v>0</v>
      </c>
      <c r="I2555" s="27">
        <v>0</v>
      </c>
      <c r="J2555" s="27">
        <v>0</v>
      </c>
      <c r="K2555" s="27">
        <v>0</v>
      </c>
      <c r="L2555" s="27">
        <v>0</v>
      </c>
      <c r="M2555" s="27">
        <v>0</v>
      </c>
    </row>
    <row r="2556" spans="1:13" x14ac:dyDescent="0.25">
      <c r="A2556" s="24"/>
      <c r="B2556" s="7" t="s">
        <v>99</v>
      </c>
      <c r="C2556" s="7"/>
      <c r="D2556" s="7"/>
      <c r="E2556" s="7"/>
      <c r="F2556" s="27">
        <v>0</v>
      </c>
      <c r="G2556" s="27">
        <v>0</v>
      </c>
      <c r="H2556" s="27">
        <v>0</v>
      </c>
      <c r="I2556" s="27">
        <v>0</v>
      </c>
      <c r="J2556" s="27">
        <v>0</v>
      </c>
      <c r="K2556" s="27">
        <v>0</v>
      </c>
      <c r="L2556" s="27">
        <v>0</v>
      </c>
      <c r="M2556" s="27">
        <v>0</v>
      </c>
    </row>
    <row r="2557" spans="1:13" x14ac:dyDescent="0.25">
      <c r="A2557" s="41" t="s">
        <v>100</v>
      </c>
      <c r="B2557" s="42" t="s">
        <v>101</v>
      </c>
      <c r="C2557" s="7"/>
      <c r="D2557" s="7"/>
      <c r="E2557" s="7"/>
      <c r="F2557" s="23">
        <v>0</v>
      </c>
      <c r="G2557" s="23">
        <v>0</v>
      </c>
      <c r="H2557" s="23">
        <v>0</v>
      </c>
      <c r="I2557" s="23">
        <v>0</v>
      </c>
      <c r="J2557" s="23">
        <v>0</v>
      </c>
      <c r="K2557" s="23">
        <v>0</v>
      </c>
      <c r="L2557" s="23">
        <v>0</v>
      </c>
      <c r="M2557" s="23">
        <v>0</v>
      </c>
    </row>
    <row r="2558" spans="1:13" x14ac:dyDescent="0.25">
      <c r="A2558" s="24"/>
      <c r="B2558" s="45" t="s">
        <v>102</v>
      </c>
      <c r="C2558" s="7"/>
      <c r="D2558" s="7"/>
      <c r="E2558" s="7"/>
      <c r="F2558" s="27">
        <v>0</v>
      </c>
      <c r="G2558" s="27">
        <v>0</v>
      </c>
      <c r="H2558" s="27">
        <v>0</v>
      </c>
      <c r="I2558" s="27">
        <v>0</v>
      </c>
      <c r="J2558" s="27">
        <v>0</v>
      </c>
      <c r="K2558" s="27">
        <v>0</v>
      </c>
      <c r="L2558" s="27">
        <v>0</v>
      </c>
      <c r="M2558" s="27">
        <v>0</v>
      </c>
    </row>
    <row r="2559" spans="1:13" x14ac:dyDescent="0.25">
      <c r="A2559" s="24"/>
      <c r="B2559" s="45" t="s">
        <v>103</v>
      </c>
      <c r="C2559" s="7"/>
      <c r="D2559" s="7"/>
      <c r="E2559" s="7"/>
      <c r="F2559" s="46">
        <v>0</v>
      </c>
      <c r="G2559" s="46">
        <v>0</v>
      </c>
      <c r="H2559" s="46">
        <v>0</v>
      </c>
      <c r="I2559" s="46">
        <v>0</v>
      </c>
      <c r="J2559" s="46">
        <v>0</v>
      </c>
      <c r="K2559" s="46">
        <v>0</v>
      </c>
      <c r="L2559" s="46">
        <v>0</v>
      </c>
      <c r="M2559" s="46">
        <v>0</v>
      </c>
    </row>
    <row r="2560" spans="1:13" x14ac:dyDescent="0.25">
      <c r="A2560" s="24"/>
      <c r="B2560" s="42" t="s">
        <v>104</v>
      </c>
      <c r="C2560" s="7"/>
      <c r="D2560" s="7"/>
      <c r="E2560" s="7"/>
      <c r="F2560" s="23">
        <f>+F2556+F2555+F2554+F2553+F2551+F2550</f>
        <v>0</v>
      </c>
      <c r="G2560" s="23">
        <f t="shared" ref="G2560:J2560" si="108">+G2556+G2555+G2554+G2553+G2551+G2550</f>
        <v>0</v>
      </c>
      <c r="H2560" s="23">
        <f t="shared" si="108"/>
        <v>0</v>
      </c>
      <c r="I2560" s="23">
        <f t="shared" si="108"/>
        <v>0</v>
      </c>
      <c r="J2560" s="23">
        <f t="shared" si="108"/>
        <v>0</v>
      </c>
      <c r="K2560" s="23">
        <f t="shared" ref="K2560:L2560" si="109">+K2556+K2555+K2554+K2553+K2551+K2550</f>
        <v>0</v>
      </c>
      <c r="L2560" s="23">
        <f t="shared" si="109"/>
        <v>0</v>
      </c>
      <c r="M2560" s="23">
        <f>+M2556+M2555+M2554+M2553+M2551+M2550</f>
        <v>0</v>
      </c>
    </row>
    <row r="2561" spans="1:13" x14ac:dyDescent="0.25">
      <c r="A2561" s="24"/>
      <c r="B2561" s="42"/>
      <c r="C2561" s="7"/>
      <c r="D2561" s="7"/>
      <c r="E2561" s="7"/>
      <c r="F2561" s="23"/>
      <c r="G2561" s="23"/>
      <c r="H2561" s="23"/>
      <c r="I2561" s="23"/>
      <c r="J2561" s="23"/>
      <c r="K2561" s="23"/>
      <c r="L2561" s="23"/>
      <c r="M2561" s="23"/>
    </row>
    <row r="2563" spans="1:13" ht="15.75" thickBot="1" x14ac:dyDescent="0.3">
      <c r="A2563" s="7"/>
      <c r="B2563" s="42" t="s">
        <v>105</v>
      </c>
      <c r="C2563" s="7"/>
      <c r="D2563" s="7"/>
      <c r="E2563" s="7"/>
      <c r="F2563" s="47">
        <f t="shared" ref="F2563:G2563" si="110">+F2560+F2546</f>
        <v>17780000.490000002</v>
      </c>
      <c r="G2563" s="47">
        <f t="shared" si="110"/>
        <v>19866732.190000001</v>
      </c>
      <c r="H2563" s="47">
        <f>+H2560+H2546-H2548</f>
        <v>28213058.659999996</v>
      </c>
      <c r="I2563" s="47">
        <f>+I2560+I2546-I2548</f>
        <v>24984925.199999999</v>
      </c>
      <c r="J2563" s="47">
        <f>+J2546+J2548</f>
        <v>20756236.170000002</v>
      </c>
      <c r="K2563" s="47">
        <f>+K2546+K2548</f>
        <v>42594786.32</v>
      </c>
      <c r="L2563" s="47">
        <f>+L2546+L2548</f>
        <v>27529792.299999997</v>
      </c>
      <c r="M2563" s="47">
        <f>+M2546+M2548</f>
        <v>182161490.56999996</v>
      </c>
    </row>
    <row r="2564" spans="1:13" ht="15.75" thickTop="1" x14ac:dyDescent="0.25">
      <c r="A2564" s="7"/>
      <c r="B2564" s="42"/>
      <c r="C2564" s="7"/>
      <c r="D2564" s="7"/>
      <c r="E2564" s="7"/>
      <c r="F2564" s="23"/>
      <c r="G2564" s="23"/>
      <c r="H2564" s="23"/>
      <c r="I2564" s="23"/>
      <c r="J2564" s="23"/>
      <c r="K2564" s="23"/>
      <c r="L2564" s="23"/>
      <c r="M2564" s="23"/>
    </row>
    <row r="2565" spans="1:13" x14ac:dyDescent="0.25">
      <c r="A2565" s="7"/>
      <c r="B2565" s="42"/>
      <c r="C2565" s="7"/>
      <c r="D2565" s="7"/>
      <c r="E2565" s="7"/>
      <c r="F2565" s="23"/>
      <c r="G2565" s="23"/>
      <c r="H2565" s="23"/>
      <c r="I2565" s="23"/>
      <c r="J2565" s="23"/>
      <c r="K2565" s="23"/>
      <c r="L2565" s="23"/>
      <c r="M2565" s="23"/>
    </row>
    <row r="2566" spans="1:13" x14ac:dyDescent="0.25">
      <c r="A2566" s="7"/>
      <c r="B2566" s="42"/>
      <c r="C2566" s="7"/>
      <c r="D2566" s="7"/>
      <c r="E2566" s="7"/>
      <c r="F2566" s="23" t="s">
        <v>168</v>
      </c>
      <c r="G2566" s="23"/>
      <c r="H2566" s="23"/>
      <c r="I2566" s="23"/>
    </row>
    <row r="2567" spans="1:13" ht="15" customHeight="1" x14ac:dyDescent="0.25">
      <c r="A2567" s="277" t="s">
        <v>106</v>
      </c>
      <c r="B2567" s="277"/>
      <c r="C2567" s="277"/>
      <c r="D2567" s="277"/>
      <c r="E2567" s="277"/>
      <c r="F2567" s="277"/>
      <c r="G2567" s="50"/>
      <c r="H2567" s="277" t="s">
        <v>107</v>
      </c>
      <c r="I2567" s="277"/>
      <c r="J2567" s="277"/>
      <c r="K2567" s="277"/>
    </row>
    <row r="2568" spans="1:13" x14ac:dyDescent="0.25">
      <c r="A2568" s="49"/>
      <c r="B2568" s="12"/>
      <c r="C2568" s="12"/>
      <c r="D2568" s="11"/>
      <c r="E2568" s="11"/>
      <c r="F2568" s="12"/>
      <c r="G2568" s="12"/>
      <c r="H2568" s="10"/>
      <c r="I2568" s="10"/>
      <c r="J2568" s="10"/>
    </row>
    <row r="2569" spans="1:13" x14ac:dyDescent="0.25">
      <c r="A2569" s="12"/>
      <c r="B2569" s="12"/>
      <c r="C2569" s="12"/>
      <c r="D2569" s="11"/>
      <c r="E2569" s="11"/>
      <c r="F2569" s="12"/>
      <c r="G2569" s="12"/>
      <c r="H2569" s="10"/>
      <c r="I2569" s="10"/>
    </row>
    <row r="2570" spans="1:13" ht="15" customHeight="1" x14ac:dyDescent="0.25">
      <c r="A2570" s="280" t="s">
        <v>174</v>
      </c>
      <c r="B2570" s="280"/>
      <c r="C2570" s="280"/>
      <c r="D2570" s="280"/>
      <c r="E2570" s="280"/>
      <c r="F2570" s="280"/>
      <c r="G2570" s="273"/>
      <c r="H2570" s="278" t="s">
        <v>175</v>
      </c>
      <c r="I2570" s="278"/>
      <c r="J2570" s="278"/>
      <c r="K2570" s="278"/>
    </row>
    <row r="2571" spans="1:13" x14ac:dyDescent="0.25">
      <c r="A2571" s="279" t="s">
        <v>108</v>
      </c>
      <c r="B2571" s="279"/>
      <c r="C2571" s="279"/>
      <c r="D2571" s="279"/>
      <c r="E2571" s="279"/>
      <c r="F2571" s="279"/>
      <c r="G2571" s="223"/>
      <c r="H2571" s="279" t="s">
        <v>164</v>
      </c>
      <c r="I2571" s="279"/>
      <c r="J2571" s="279"/>
      <c r="K2571" s="279"/>
    </row>
  </sheetData>
  <mergeCells count="150">
    <mergeCell ref="A1848:E1848"/>
    <mergeCell ref="F1848:O1848"/>
    <mergeCell ref="A1849:E1849"/>
    <mergeCell ref="F1849:O1849"/>
    <mergeCell ref="B1770:E1770"/>
    <mergeCell ref="A1845:E1845"/>
    <mergeCell ref="F1845:O1845"/>
    <mergeCell ref="A1735:Q1735"/>
    <mergeCell ref="A1736:Q1736"/>
    <mergeCell ref="A1695:E1695"/>
    <mergeCell ref="F1695:N1695"/>
    <mergeCell ref="A1696:E1696"/>
    <mergeCell ref="F1696:N1696"/>
    <mergeCell ref="A1582:N1582"/>
    <mergeCell ref="A1583:N1583"/>
    <mergeCell ref="B1617:E1617"/>
    <mergeCell ref="A1692:E1692"/>
    <mergeCell ref="F1692:N1692"/>
    <mergeCell ref="A1536:E1536"/>
    <mergeCell ref="F1536:N1536"/>
    <mergeCell ref="A1537:E1537"/>
    <mergeCell ref="F1537:N1537"/>
    <mergeCell ref="A1422:N1422"/>
    <mergeCell ref="A1423:N1423"/>
    <mergeCell ref="B1458:E1458"/>
    <mergeCell ref="A1533:E1533"/>
    <mergeCell ref="F1533:N1533"/>
    <mergeCell ref="A1244:E1244"/>
    <mergeCell ref="F1244:N1244"/>
    <mergeCell ref="A1247:E1247"/>
    <mergeCell ref="F1247:N1247"/>
    <mergeCell ref="A1248:E1248"/>
    <mergeCell ref="F1248:N1248"/>
    <mergeCell ref="A1134:N1134"/>
    <mergeCell ref="A1135:N1135"/>
    <mergeCell ref="B1169:E1169"/>
    <mergeCell ref="A1097:E1097"/>
    <mergeCell ref="A1098:E1098"/>
    <mergeCell ref="B1019:E1019"/>
    <mergeCell ref="A1094:E1094"/>
    <mergeCell ref="A985:F985"/>
    <mergeCell ref="A984:F984"/>
    <mergeCell ref="B413:D413"/>
    <mergeCell ref="F413:O413"/>
    <mergeCell ref="B414:D414"/>
    <mergeCell ref="F414:O414"/>
    <mergeCell ref="A453:Z453"/>
    <mergeCell ref="A454:Z454"/>
    <mergeCell ref="B488:E488"/>
    <mergeCell ref="B566:D566"/>
    <mergeCell ref="F566:O566"/>
    <mergeCell ref="B569:D569"/>
    <mergeCell ref="F569:O569"/>
    <mergeCell ref="B570:D570"/>
    <mergeCell ref="F570:O570"/>
    <mergeCell ref="B621:E621"/>
    <mergeCell ref="A586:N586"/>
    <mergeCell ref="A587:N587"/>
    <mergeCell ref="F696:N696"/>
    <mergeCell ref="F699:N699"/>
    <mergeCell ref="A297:Z297"/>
    <mergeCell ref="A298:Z298"/>
    <mergeCell ref="B332:E332"/>
    <mergeCell ref="B410:D410"/>
    <mergeCell ref="F410:O410"/>
    <mergeCell ref="B125:D125"/>
    <mergeCell ref="F125:O125"/>
    <mergeCell ref="A2:Z2"/>
    <mergeCell ref="A3:Z3"/>
    <mergeCell ref="B37:E37"/>
    <mergeCell ref="B121:D121"/>
    <mergeCell ref="F121:O121"/>
    <mergeCell ref="B124:D124"/>
    <mergeCell ref="F124:O124"/>
    <mergeCell ref="B270:D270"/>
    <mergeCell ref="F270:O270"/>
    <mergeCell ref="B271:D271"/>
    <mergeCell ref="F271:O271"/>
    <mergeCell ref="A154:Z154"/>
    <mergeCell ref="A155:Z155"/>
    <mergeCell ref="B189:E189"/>
    <mergeCell ref="B267:D267"/>
    <mergeCell ref="F267:O267"/>
    <mergeCell ref="F700:N700"/>
    <mergeCell ref="A699:E699"/>
    <mergeCell ref="A700:E700"/>
    <mergeCell ref="A696:E696"/>
    <mergeCell ref="A831:E831"/>
    <mergeCell ref="F831:N831"/>
    <mergeCell ref="A832:E832"/>
    <mergeCell ref="F832:N832"/>
    <mergeCell ref="A718:N718"/>
    <mergeCell ref="A719:N719"/>
    <mergeCell ref="B753:E753"/>
    <mergeCell ref="A828:E828"/>
    <mergeCell ref="F828:N828"/>
    <mergeCell ref="A964:E964"/>
    <mergeCell ref="F964:N964"/>
    <mergeCell ref="A965:E965"/>
    <mergeCell ref="F965:N965"/>
    <mergeCell ref="A851:N851"/>
    <mergeCell ref="A852:N852"/>
    <mergeCell ref="B886:E886"/>
    <mergeCell ref="A961:E961"/>
    <mergeCell ref="F961:N961"/>
    <mergeCell ref="A1887:H1887"/>
    <mergeCell ref="A1888:H1888"/>
    <mergeCell ref="B1921:E1921"/>
    <mergeCell ref="A1996:E1996"/>
    <mergeCell ref="F1996:H1996"/>
    <mergeCell ref="A1999:E1999"/>
    <mergeCell ref="F1999:H1999"/>
    <mergeCell ref="A2000:E2000"/>
    <mergeCell ref="F2000:H2000"/>
    <mergeCell ref="B2067:E2067"/>
    <mergeCell ref="A2143:E2143"/>
    <mergeCell ref="F2143:H2143"/>
    <mergeCell ref="A2146:E2146"/>
    <mergeCell ref="F2146:H2146"/>
    <mergeCell ref="A2147:E2147"/>
    <mergeCell ref="F2147:H2147"/>
    <mergeCell ref="A2033:I2033"/>
    <mergeCell ref="A2034:I2034"/>
    <mergeCell ref="A2161:I2161"/>
    <mergeCell ref="A2162:I2162"/>
    <mergeCell ref="B2195:E2195"/>
    <mergeCell ref="A2271:E2271"/>
    <mergeCell ref="F2271:H2271"/>
    <mergeCell ref="A2274:E2274"/>
    <mergeCell ref="F2274:H2274"/>
    <mergeCell ref="A2275:E2275"/>
    <mergeCell ref="F2275:H2275"/>
    <mergeCell ref="B2346:E2346"/>
    <mergeCell ref="A2422:E2422"/>
    <mergeCell ref="A2425:E2425"/>
    <mergeCell ref="A2426:E2426"/>
    <mergeCell ref="A2312:K2312"/>
    <mergeCell ref="A2313:K2313"/>
    <mergeCell ref="F2422:I2422"/>
    <mergeCell ref="F2425:I2425"/>
    <mergeCell ref="F2426:I2426"/>
    <mergeCell ref="B2492:E2492"/>
    <mergeCell ref="A2458:M2458"/>
    <mergeCell ref="A2459:M2459"/>
    <mergeCell ref="H2567:K2567"/>
    <mergeCell ref="H2570:K2570"/>
    <mergeCell ref="H2571:K2571"/>
    <mergeCell ref="A2570:F2570"/>
    <mergeCell ref="A2571:F2571"/>
    <mergeCell ref="A2567:F2567"/>
  </mergeCells>
  <conditionalFormatting sqref="A854:N854">
    <cfRule type="colorScale" priority="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137:N1137"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425:N1425">
    <cfRule type="colorScale" priority="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:Y4">
    <cfRule type="colorScale" priority="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56:Y156">
    <cfRule type="colorScale" priority="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57:Z157">
    <cfRule type="colorScale" priority="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:Y5">
    <cfRule type="colorScale" priority="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99:Y299">
    <cfRule type="colorScale" priority="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00:Z300">
    <cfRule type="colorScale" priority="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55:Y455">
    <cfRule type="colorScale" priority="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56:Z456">
    <cfRule type="colorScale" priority="9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88:Y588">
    <cfRule type="colorScale" priority="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89:N589">
    <cfRule type="colorScale" priority="1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20:N720">
    <cfRule type="colorScale" priority="10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853:N853">
    <cfRule type="colorScale" priority="10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21:M721">
    <cfRule type="colorScale" priority="1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986:N986">
    <cfRule type="colorScale" priority="1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987:M987">
    <cfRule type="colorScale" priority="1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136:N1136">
    <cfRule type="colorScale" priority="1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424:N1424">
    <cfRule type="colorScale" priority="1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585:N1585">
    <cfRule type="colorScale" priority="1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584:N1584">
    <cfRule type="colorScale" priority="1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737:P1737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738:Q1738">
    <cfRule type="colorScale" priority="1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889:H1889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035:I2035">
    <cfRule type="colorScale" priority="1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163:J2163">
    <cfRule type="colorScale" priority="1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314:L2314">
    <cfRule type="colorScale" priority="1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460:M2460">
    <cfRule type="colorScale" priority="1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12" right="0.12" top="0.74803149606299213" bottom="0.74803149606299213" header="0.31496062992125984" footer="0.31496062992125984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2023-08-07T19:30:04Z</dcterms:modified>
</cp:coreProperties>
</file>