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SEPT. 2024" sheetId="1" r:id="rId1"/>
  </sheets>
  <definedNames>
    <definedName name="_xlnm._FilterDatabase" localSheetId="0" hidden="1">'NOMINA TEMPORERA SEPT. 2024'!$A$13:$AB$53</definedName>
    <definedName name="_xlnm.Print_Area" localSheetId="0">'NOMINA TEMPORERA SEPT. 2024'!$A$1:$AB$178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1" l="1"/>
  <c r="N55" i="1"/>
  <c r="L50" i="1" l="1"/>
  <c r="L48" i="1"/>
  <c r="L42" i="1"/>
  <c r="L37" i="1"/>
  <c r="L35" i="1"/>
  <c r="L34" i="1"/>
  <c r="L27" i="1"/>
  <c r="L20" i="1"/>
  <c r="L33" i="1" l="1"/>
  <c r="R55" i="1"/>
  <c r="K55" i="1"/>
  <c r="J55" i="1"/>
  <c r="I55" i="1"/>
  <c r="H55" i="1"/>
  <c r="Q53" i="1"/>
  <c r="P53" i="1"/>
  <c r="N53" i="1"/>
  <c r="U53" i="1" s="1"/>
  <c r="M53" i="1"/>
  <c r="T53" i="1" s="1"/>
  <c r="V53" i="1" s="1"/>
  <c r="Q52" i="1"/>
  <c r="P52" i="1"/>
  <c r="O52" i="1"/>
  <c r="N52" i="1"/>
  <c r="M52" i="1"/>
  <c r="Q51" i="1"/>
  <c r="U51" i="1" s="1"/>
  <c r="P51" i="1"/>
  <c r="N51" i="1"/>
  <c r="M51" i="1"/>
  <c r="Q50" i="1"/>
  <c r="P50" i="1"/>
  <c r="N50" i="1"/>
  <c r="U50" i="1" s="1"/>
  <c r="M50" i="1"/>
  <c r="T50" i="1" s="1"/>
  <c r="V50" i="1" s="1"/>
  <c r="Q49" i="1"/>
  <c r="P49" i="1"/>
  <c r="N49" i="1"/>
  <c r="U49" i="1" s="1"/>
  <c r="M49" i="1"/>
  <c r="T49" i="1" s="1"/>
  <c r="V49" i="1" s="1"/>
  <c r="Q48" i="1"/>
  <c r="P48" i="1"/>
  <c r="N48" i="1"/>
  <c r="U48" i="1" s="1"/>
  <c r="M48" i="1"/>
  <c r="T48" i="1" s="1"/>
  <c r="V48" i="1" s="1"/>
  <c r="Q47" i="1"/>
  <c r="P47" i="1"/>
  <c r="N47" i="1"/>
  <c r="M47" i="1"/>
  <c r="S47" i="1" s="1"/>
  <c r="L47" i="1"/>
  <c r="Q46" i="1"/>
  <c r="P46" i="1"/>
  <c r="N46" i="1"/>
  <c r="U46" i="1" s="1"/>
  <c r="M46" i="1"/>
  <c r="L46" i="1"/>
  <c r="Q45" i="1"/>
  <c r="P45" i="1"/>
  <c r="N45" i="1"/>
  <c r="M45" i="1"/>
  <c r="S45" i="1" s="1"/>
  <c r="Q44" i="1"/>
  <c r="P44" i="1"/>
  <c r="T44" i="1" s="1"/>
  <c r="V44" i="1" s="1"/>
  <c r="N44" i="1"/>
  <c r="M44" i="1"/>
  <c r="Q43" i="1"/>
  <c r="P43" i="1"/>
  <c r="N43" i="1"/>
  <c r="U43" i="1" s="1"/>
  <c r="M43" i="1"/>
  <c r="T43" i="1" s="1"/>
  <c r="V43" i="1" s="1"/>
  <c r="Q42" i="1"/>
  <c r="P42" i="1"/>
  <c r="N42" i="1"/>
  <c r="M42" i="1"/>
  <c r="Q41" i="1"/>
  <c r="P41" i="1"/>
  <c r="O41" i="1"/>
  <c r="N41" i="1"/>
  <c r="U41" i="1" s="1"/>
  <c r="M41" i="1"/>
  <c r="T41" i="1" s="1"/>
  <c r="V41" i="1" s="1"/>
  <c r="Q40" i="1"/>
  <c r="P40" i="1"/>
  <c r="O40" i="1"/>
  <c r="N40" i="1"/>
  <c r="M40" i="1"/>
  <c r="Q39" i="1"/>
  <c r="P39" i="1"/>
  <c r="N39" i="1"/>
  <c r="U39" i="1" s="1"/>
  <c r="M39" i="1"/>
  <c r="Q38" i="1"/>
  <c r="P38" i="1"/>
  <c r="N38" i="1"/>
  <c r="M38" i="1"/>
  <c r="L38" i="1"/>
  <c r="Q37" i="1"/>
  <c r="P37" i="1"/>
  <c r="O37" i="1"/>
  <c r="N37" i="1"/>
  <c r="U37" i="1" s="1"/>
  <c r="M37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U34" i="1" s="1"/>
  <c r="M34" i="1"/>
  <c r="S34" i="1" s="1"/>
  <c r="U33" i="1"/>
  <c r="Q33" i="1"/>
  <c r="P33" i="1"/>
  <c r="N33" i="1"/>
  <c r="M33" i="1"/>
  <c r="S33" i="1" s="1"/>
  <c r="Q32" i="1"/>
  <c r="P32" i="1"/>
  <c r="O32" i="1"/>
  <c r="N32" i="1"/>
  <c r="M32" i="1"/>
  <c r="T32" i="1" s="1"/>
  <c r="V32" i="1" s="1"/>
  <c r="Q31" i="1"/>
  <c r="P31" i="1"/>
  <c r="N31" i="1"/>
  <c r="U31" i="1" s="1"/>
  <c r="M31" i="1"/>
  <c r="T31" i="1" s="1"/>
  <c r="V31" i="1" s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U28" i="1" s="1"/>
  <c r="M28" i="1"/>
  <c r="Q27" i="1"/>
  <c r="P27" i="1"/>
  <c r="N27" i="1"/>
  <c r="U27" i="1" s="1"/>
  <c r="M27" i="1"/>
  <c r="Q26" i="1"/>
  <c r="P26" i="1"/>
  <c r="N26" i="1"/>
  <c r="M26" i="1"/>
  <c r="Q25" i="1"/>
  <c r="P25" i="1"/>
  <c r="N25" i="1"/>
  <c r="U25" i="1" s="1"/>
  <c r="M25" i="1"/>
  <c r="S25" i="1" s="1"/>
  <c r="L25" i="1"/>
  <c r="Q24" i="1"/>
  <c r="P24" i="1"/>
  <c r="O24" i="1"/>
  <c r="M24" i="1"/>
  <c r="Q23" i="1"/>
  <c r="P23" i="1"/>
  <c r="O23" i="1"/>
  <c r="M23" i="1"/>
  <c r="Q22" i="1"/>
  <c r="P22" i="1"/>
  <c r="N22" i="1"/>
  <c r="M22" i="1"/>
  <c r="T22" i="1" s="1"/>
  <c r="V22" i="1" s="1"/>
  <c r="L22" i="1"/>
  <c r="Q21" i="1"/>
  <c r="P21" i="1"/>
  <c r="O21" i="1"/>
  <c r="N21" i="1"/>
  <c r="U21" i="1" s="1"/>
  <c r="M21" i="1"/>
  <c r="L21" i="1"/>
  <c r="L55" i="1" s="1"/>
  <c r="Q20" i="1"/>
  <c r="P20" i="1"/>
  <c r="N20" i="1"/>
  <c r="M20" i="1"/>
  <c r="Q19" i="1"/>
  <c r="P19" i="1"/>
  <c r="N19" i="1"/>
  <c r="U19" i="1" s="1"/>
  <c r="M19" i="1"/>
  <c r="T19" i="1" s="1"/>
  <c r="V19" i="1" s="1"/>
  <c r="Q18" i="1"/>
  <c r="P18" i="1"/>
  <c r="O18" i="1"/>
  <c r="N18" i="1"/>
  <c r="U18" i="1" s="1"/>
  <c r="M18" i="1"/>
  <c r="Q17" i="1"/>
  <c r="P17" i="1"/>
  <c r="N17" i="1"/>
  <c r="U17" i="1" s="1"/>
  <c r="M17" i="1"/>
  <c r="T17" i="1" s="1"/>
  <c r="V17" i="1" s="1"/>
  <c r="Q16" i="1"/>
  <c r="P16" i="1"/>
  <c r="N16" i="1"/>
  <c r="M16" i="1"/>
  <c r="Q15" i="1"/>
  <c r="P15" i="1"/>
  <c r="O15" i="1"/>
  <c r="N15" i="1"/>
  <c r="U15" i="1" s="1"/>
  <c r="M15" i="1"/>
  <c r="Q14" i="1"/>
  <c r="P14" i="1"/>
  <c r="N14" i="1"/>
  <c r="M14" i="1"/>
  <c r="U20" i="1" l="1"/>
  <c r="T35" i="1"/>
  <c r="V35" i="1" s="1"/>
  <c r="T26" i="1"/>
  <c r="V26" i="1" s="1"/>
  <c r="T40" i="1"/>
  <c r="V40" i="1" s="1"/>
  <c r="T24" i="1"/>
  <c r="V24" i="1" s="1"/>
  <c r="S16" i="1"/>
  <c r="T23" i="1"/>
  <c r="V23" i="1" s="1"/>
  <c r="U40" i="1"/>
  <c r="U47" i="1"/>
  <c r="U44" i="1"/>
  <c r="T38" i="1"/>
  <c r="V38" i="1" s="1"/>
  <c r="U38" i="1"/>
  <c r="U16" i="1"/>
  <c r="U23" i="1"/>
  <c r="T33" i="1"/>
  <c r="V33" i="1" s="1"/>
  <c r="T37" i="1"/>
  <c r="V37" i="1" s="1"/>
  <c r="U24" i="1"/>
  <c r="O55" i="1"/>
  <c r="U42" i="1"/>
  <c r="T46" i="1"/>
  <c r="V46" i="1" s="1"/>
  <c r="T28" i="1"/>
  <c r="V28" i="1" s="1"/>
  <c r="U22" i="1"/>
  <c r="T29" i="1"/>
  <c r="V29" i="1" s="1"/>
  <c r="U32" i="1"/>
  <c r="S40" i="1"/>
  <c r="S53" i="1"/>
  <c r="T20" i="1"/>
  <c r="V20" i="1" s="1"/>
  <c r="S22" i="1"/>
  <c r="U29" i="1"/>
  <c r="S38" i="1"/>
  <c r="T51" i="1"/>
  <c r="V51" i="1" s="1"/>
  <c r="U35" i="1"/>
  <c r="S24" i="1"/>
  <c r="S42" i="1"/>
  <c r="T15" i="1"/>
  <c r="V15" i="1" s="1"/>
  <c r="U26" i="1"/>
  <c r="T30" i="1"/>
  <c r="V30" i="1" s="1"/>
  <c r="S36" i="1"/>
  <c r="S14" i="1"/>
  <c r="U30" i="1"/>
  <c r="U36" i="1"/>
  <c r="U45" i="1"/>
  <c r="S52" i="1"/>
  <c r="U14" i="1"/>
  <c r="S18" i="1"/>
  <c r="T21" i="1"/>
  <c r="V21" i="1" s="1"/>
  <c r="S27" i="1"/>
  <c r="T39" i="1"/>
  <c r="V39" i="1" s="1"/>
  <c r="U52" i="1"/>
  <c r="P55" i="1"/>
  <c r="S26" i="1"/>
  <c r="S35" i="1"/>
  <c r="T42" i="1"/>
  <c r="V42" i="1" s="1"/>
  <c r="S46" i="1"/>
  <c r="S15" i="1"/>
  <c r="S28" i="1"/>
  <c r="S30" i="1"/>
  <c r="S37" i="1"/>
  <c r="S32" i="1"/>
  <c r="S39" i="1"/>
  <c r="S21" i="1"/>
  <c r="T52" i="1"/>
  <c r="V52" i="1" s="1"/>
  <c r="S23" i="1"/>
  <c r="S41" i="1"/>
  <c r="S43" i="1"/>
  <c r="T25" i="1"/>
  <c r="V25" i="1" s="1"/>
  <c r="T34" i="1"/>
  <c r="V34" i="1" s="1"/>
  <c r="T45" i="1"/>
  <c r="V45" i="1" s="1"/>
  <c r="T14" i="1"/>
  <c r="T27" i="1"/>
  <c r="V27" i="1" s="1"/>
  <c r="T16" i="1"/>
  <c r="V16" i="1" s="1"/>
  <c r="S29" i="1"/>
  <c r="T36" i="1"/>
  <c r="V36" i="1" s="1"/>
  <c r="T47" i="1"/>
  <c r="V47" i="1" s="1"/>
  <c r="S49" i="1"/>
  <c r="T18" i="1"/>
  <c r="V18" i="1" s="1"/>
  <c r="S20" i="1"/>
  <c r="S31" i="1"/>
  <c r="S51" i="1"/>
  <c r="S44" i="1"/>
  <c r="S17" i="1"/>
  <c r="S19" i="1"/>
  <c r="S48" i="1"/>
  <c r="S50" i="1"/>
  <c r="M55" i="1"/>
  <c r="U55" i="1" l="1"/>
  <c r="S55" i="1"/>
  <c r="T55" i="1"/>
  <c r="V14" i="1"/>
  <c r="V55" i="1" s="1"/>
</calcChain>
</file>

<file path=xl/sharedStrings.xml><?xml version="1.0" encoding="utf-8"?>
<sst xmlns="http://schemas.openxmlformats.org/spreadsheetml/2006/main" count="277" uniqueCount="142">
  <si>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</si>
  <si>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</si>
  <si>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</si>
  <si>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</si>
  <si>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</si>
  <si>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</si>
  <si>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</si>
  <si>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</si>
  <si>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</si>
  <si>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</si>
  <si>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</si>
  <si>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</si>
  <si>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</si>
  <si>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</si>
  <si>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</si>
  <si>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</si>
  <si>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</si>
  <si>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</si>
  <si>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</si>
  <si>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</si>
  <si>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</si>
  <si>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</si>
  <si>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</si>
  <si>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</si>
  <si>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</si>
  <si>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</si>
  <si>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</si>
  <si>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</si>
  <si>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</si>
  <si>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</si>
  <si>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</si>
  <si>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</si>
  <si>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</si>
  <si>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</si>
  <si>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</si>
  <si>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</si>
  <si>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</si>
  <si>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</si>
  <si>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</si>
  <si>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</si>
  <si>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</si>
  <si>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</si>
  <si>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</si>
  <si>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</si>
  <si>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</si>
  <si>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</si>
  <si>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</si>
  <si>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</si>
  <si>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</si>
  <si>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</si>
  <si>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</si>
  <si>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</si>
  <si>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</si>
  <si>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</si>
  <si>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</si>
  <si>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</si>
  <si>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</si>
  <si>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</si>
  <si>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</si>
  <si>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</si>
  <si>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</si>
  <si>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</si>
  <si>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</si>
  <si>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</si>
  <si>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</si>
  <si>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</si>
  <si>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</si>
  <si>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</si>
  <si>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</si>
  <si>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</si>
  <si>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</si>
  <si>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</si>
  <si>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</si>
  <si>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</si>
  <si>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</si>
  <si>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</si>
  <si>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</si>
  <si>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</si>
  <si>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</si>
  <si>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</si>
  <si>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</si>
  <si>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</si>
  <si>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</si>
  <si>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</si>
  <si>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</si>
  <si>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</si>
  <si>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</si>
  <si>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</si>
  <si>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</si>
  <si>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</si>
  <si>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</si>
  <si>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</si>
  <si>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</si>
  <si>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</si>
  <si>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</si>
  <si>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</si>
  <si>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</si>
  <si>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</si>
  <si>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</si>
  <si>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</si>
  <si>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</si>
  <si>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</si>
  <si>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</si>
  <si>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</si>
  <si>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</si>
  <si>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</si>
  <si>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</si>
  <si>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</si>
  <si>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</si>
  <si>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</si>
  <si>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</si>
  <si>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</si>
  <si>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</si>
  <si>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</si>
  <si>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</si>
  <si>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</si>
  <si>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</si>
  <si>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</si>
  <si>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</si>
  <si>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</si>
  <si>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</si>
  <si>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</si>
  <si>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</si>
  <si>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</si>
  <si>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</si>
  <si>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</si>
  <si>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</si>
  <si>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</si>
  <si>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</si>
  <si>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</si>
  <si>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</si>
  <si>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</si>
  <si>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</si>
  <si>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</si>
  <si>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</si>
  <si>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</si>
  <si>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(40)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</si>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</sst>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140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zoomScaleNormal="100" workbookViewId="0">
      <selection activeCell="B19" sqref="B19"/>
    </sheetView>
  </sheetViews>
  <sheetFormatPr baseColWidth="10" defaultColWidth="14.44140625" defaultRowHeight="14.4" x14ac:dyDescent="0.3"/>
  <cols>
    <col min="1" max="1" width="4.44140625" style="3" customWidth="1"/>
    <col min="2" max="2" width="44" style="3" customWidth="1"/>
    <col min="3" max="3" width="45.44140625" style="3" customWidth="1"/>
    <col min="4" max="4" width="47.5546875" style="3" customWidth="1"/>
    <col min="5" max="5" width="12.44140625" style="3" bestFit="1" customWidth="1"/>
    <col min="6" max="6" width="11.33203125" style="3" bestFit="1" customWidth="1"/>
    <col min="7" max="7" width="13.109375" style="3" customWidth="1"/>
    <col min="8" max="8" width="20.554687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2" t="s">
        <v>0</v>
      </c>
      <c r="H8" s="92"/>
      <c r="I8" s="92"/>
      <c r="J8" s="92"/>
      <c r="K8" s="92"/>
      <c r="L8" s="92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3" t="s">
        <v>141</v>
      </c>
      <c r="H9" s="93"/>
      <c r="I9" s="93"/>
      <c r="J9" s="93"/>
      <c r="K9" s="93"/>
      <c r="L9" s="93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3"/>
      <c r="B11" s="83"/>
      <c r="C11" s="9"/>
      <c r="D11" s="83"/>
      <c r="E11" s="83"/>
      <c r="F11" s="83"/>
      <c r="G11" s="83"/>
      <c r="H11" s="83"/>
      <c r="I11" s="94" t="s">
        <v>1</v>
      </c>
      <c r="J11" s="83"/>
      <c r="K11" s="82"/>
      <c r="L11" s="82"/>
      <c r="M11" s="84" t="s">
        <v>2</v>
      </c>
      <c r="N11" s="86"/>
      <c r="O11" s="94" t="s">
        <v>3</v>
      </c>
      <c r="P11" s="97" t="s">
        <v>4</v>
      </c>
      <c r="Q11" s="98"/>
      <c r="R11" s="91"/>
      <c r="S11" s="83"/>
      <c r="T11" s="84" t="s">
        <v>5</v>
      </c>
      <c r="U11" s="85"/>
      <c r="V11" s="85"/>
      <c r="W11" s="85"/>
      <c r="X11" s="86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5"/>
      <c r="J12" s="11"/>
      <c r="K12" s="13"/>
      <c r="L12" s="13"/>
      <c r="M12" s="87"/>
      <c r="N12" s="89"/>
      <c r="O12" s="96"/>
      <c r="P12" s="90" t="s">
        <v>6</v>
      </c>
      <c r="Q12" s="91"/>
      <c r="R12" s="14" t="s">
        <v>7</v>
      </c>
      <c r="S12" s="15"/>
      <c r="T12" s="87"/>
      <c r="U12" s="88"/>
      <c r="V12" s="88"/>
      <c r="W12" s="88"/>
      <c r="X12" s="89"/>
      <c r="Y12" s="10"/>
      <c r="Z12" s="10"/>
      <c r="AA12" s="10"/>
      <c r="AB12" s="10"/>
    </row>
    <row r="13" spans="1:28" ht="39.75" customHeight="1" x14ac:dyDescent="0.3">
      <c r="A13" s="83" t="s">
        <v>8</v>
      </c>
      <c r="B13" s="83" t="s">
        <v>9</v>
      </c>
      <c r="C13" s="83" t="s">
        <v>10</v>
      </c>
      <c r="D13" s="83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6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45383</v>
      </c>
      <c r="G14" s="21">
        <v>45566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 t="shared" ref="P14:P53" si="2">H14*3.04%</f>
        <v>912</v>
      </c>
      <c r="Q14" s="23">
        <f t="shared" ref="Q14:Q53" si="3">H14*7.09%</f>
        <v>2127</v>
      </c>
      <c r="R14" s="28">
        <v>0</v>
      </c>
      <c r="S14" s="27">
        <f t="shared" ref="S14:S53" si="4">M14+P14</f>
        <v>1773</v>
      </c>
      <c r="T14" s="28">
        <f t="shared" ref="T14:T32" si="5">J14+M14+P14+I14+R14+L14</f>
        <v>1798</v>
      </c>
      <c r="U14" s="28">
        <f t="shared" ref="U14:U53" si="6">N14+O14+Q14</f>
        <v>4617</v>
      </c>
      <c r="V14" s="28">
        <f t="shared" ref="V14:V53" si="7">H14-T14</f>
        <v>28202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45383</v>
      </c>
      <c r="G15" s="21">
        <v>45566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45444</v>
      </c>
      <c r="G16" s="21">
        <v>45627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38" t="s">
        <v>45</v>
      </c>
      <c r="E17" s="39" t="s">
        <v>34</v>
      </c>
      <c r="F17" s="21">
        <v>45444</v>
      </c>
      <c r="G17" s="21">
        <v>45627</v>
      </c>
      <c r="H17" s="40">
        <v>45000</v>
      </c>
      <c r="I17" s="23">
        <v>1148.33</v>
      </c>
      <c r="J17" s="41">
        <v>25</v>
      </c>
      <c r="K17" s="42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3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4" t="s">
        <v>48</v>
      </c>
      <c r="E18" s="20" t="s">
        <v>34</v>
      </c>
      <c r="F18" s="21">
        <v>45444</v>
      </c>
      <c r="G18" s="21">
        <v>45627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45444</v>
      </c>
      <c r="G19" s="21">
        <v>45627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45261</v>
      </c>
      <c r="G20" s="21">
        <v>45444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1000+300+9425.09</f>
        <v>10725.09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14557.92</v>
      </c>
      <c r="U20" s="28">
        <f t="shared" si="6"/>
        <v>6925.5</v>
      </c>
      <c r="V20" s="28">
        <f t="shared" si="7"/>
        <v>30442.080000000002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45444</v>
      </c>
      <c r="G21" s="21">
        <v>45627</v>
      </c>
      <c r="H21" s="22">
        <v>50000</v>
      </c>
      <c r="I21" s="23">
        <v>1854</v>
      </c>
      <c r="J21" s="24">
        <v>25</v>
      </c>
      <c r="K21" s="32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9.2" customHeight="1" x14ac:dyDescent="0.3">
      <c r="A22" s="17">
        <v>9</v>
      </c>
      <c r="B22" s="45" t="s">
        <v>57</v>
      </c>
      <c r="C22" s="18" t="s">
        <v>58</v>
      </c>
      <c r="D22" s="46" t="s">
        <v>59</v>
      </c>
      <c r="E22" s="20" t="s">
        <v>34</v>
      </c>
      <c r="F22" s="21">
        <v>45444</v>
      </c>
      <c r="G22" s="21">
        <v>45627</v>
      </c>
      <c r="H22" s="47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45383</v>
      </c>
      <c r="G23" s="21">
        <v>45566</v>
      </c>
      <c r="H23" s="40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8" t="s">
        <v>63</v>
      </c>
      <c r="D24" s="49" t="s">
        <v>64</v>
      </c>
      <c r="E24" s="20" t="s">
        <v>34</v>
      </c>
      <c r="F24" s="21">
        <v>45505</v>
      </c>
      <c r="G24" s="21">
        <v>45689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5" t="s">
        <v>65</v>
      </c>
      <c r="C25" s="18" t="s">
        <v>66</v>
      </c>
      <c r="D25" s="19" t="s">
        <v>67</v>
      </c>
      <c r="E25" s="20" t="s">
        <v>34</v>
      </c>
      <c r="F25" s="21">
        <v>45444</v>
      </c>
      <c r="G25" s="21">
        <v>45627</v>
      </c>
      <c r="H25" s="47">
        <v>75000</v>
      </c>
      <c r="I25" s="23">
        <v>6309.38</v>
      </c>
      <c r="J25" s="24">
        <v>25</v>
      </c>
      <c r="K25" s="32">
        <v>0</v>
      </c>
      <c r="L25" s="26">
        <f>300+1000+1746</f>
        <v>3046</v>
      </c>
      <c r="M25" s="27">
        <f t="shared" si="0"/>
        <v>2152.5</v>
      </c>
      <c r="N25" s="24">
        <f t="shared" ref="N25:N53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13812.880000000001</v>
      </c>
      <c r="U25" s="28">
        <f t="shared" si="6"/>
        <v>11542.5</v>
      </c>
      <c r="V25" s="28">
        <f t="shared" si="7"/>
        <v>61187.119999999995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5" t="s">
        <v>68</v>
      </c>
      <c r="C26" s="18" t="s">
        <v>69</v>
      </c>
      <c r="D26" s="50" t="s">
        <v>70</v>
      </c>
      <c r="E26" s="20" t="s">
        <v>34</v>
      </c>
      <c r="F26" s="21">
        <v>45536</v>
      </c>
      <c r="G26" s="21">
        <v>45717</v>
      </c>
      <c r="H26" s="51">
        <v>75000</v>
      </c>
      <c r="I26" s="23">
        <v>6309.38</v>
      </c>
      <c r="J26" s="24">
        <v>25</v>
      </c>
      <c r="K26" s="25">
        <v>0</v>
      </c>
      <c r="L26" s="26">
        <v>0</v>
      </c>
      <c r="M26" s="27">
        <f t="shared" si="0"/>
        <v>2152.5</v>
      </c>
      <c r="N26" s="24">
        <f t="shared" si="8"/>
        <v>5324.9999999999991</v>
      </c>
      <c r="O26" s="24">
        <v>900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10766.880000000001</v>
      </c>
      <c r="U26" s="28">
        <f t="shared" si="6"/>
        <v>11542.5</v>
      </c>
      <c r="V26" s="28">
        <f t="shared" si="7"/>
        <v>64233.119999999995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71</v>
      </c>
      <c r="C27" s="36" t="s">
        <v>72</v>
      </c>
      <c r="D27" s="19" t="s">
        <v>45</v>
      </c>
      <c r="E27" s="20" t="s">
        <v>34</v>
      </c>
      <c r="F27" s="21">
        <v>45505</v>
      </c>
      <c r="G27" s="21">
        <v>45689</v>
      </c>
      <c r="H27" s="22">
        <v>30000</v>
      </c>
      <c r="I27" s="23">
        <v>0</v>
      </c>
      <c r="J27" s="24">
        <v>25</v>
      </c>
      <c r="K27" s="32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5" t="s">
        <v>73</v>
      </c>
      <c r="C28" s="36" t="s">
        <v>74</v>
      </c>
      <c r="D28" s="52" t="s">
        <v>75</v>
      </c>
      <c r="E28" s="20" t="s">
        <v>34</v>
      </c>
      <c r="F28" s="21">
        <v>45444</v>
      </c>
      <c r="G28" s="21">
        <v>45627</v>
      </c>
      <c r="H28" s="40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76</v>
      </c>
      <c r="C29" s="18" t="s">
        <v>77</v>
      </c>
      <c r="D29" s="19" t="s">
        <v>33</v>
      </c>
      <c r="E29" s="20" t="s">
        <v>34</v>
      </c>
      <c r="F29" s="21">
        <v>45444</v>
      </c>
      <c r="G29" s="21">
        <v>45627</v>
      </c>
      <c r="H29" s="53">
        <v>46000</v>
      </c>
      <c r="I29" s="23">
        <v>1289.46</v>
      </c>
      <c r="J29" s="31">
        <v>25</v>
      </c>
      <c r="K29" s="32">
        <v>0</v>
      </c>
      <c r="L29" s="26">
        <v>0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4033.0600000000004</v>
      </c>
      <c r="U29" s="28">
        <f t="shared" si="6"/>
        <v>7079.4</v>
      </c>
      <c r="V29" s="28">
        <f t="shared" si="7"/>
        <v>41966.94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5" t="s">
        <v>78</v>
      </c>
      <c r="C30" s="18" t="s">
        <v>79</v>
      </c>
      <c r="D30" s="19" t="s">
        <v>80</v>
      </c>
      <c r="E30" s="20" t="s">
        <v>34</v>
      </c>
      <c r="F30" s="21">
        <v>45444</v>
      </c>
      <c r="G30" s="21">
        <v>45627</v>
      </c>
      <c r="H30" s="40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4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5" t="s">
        <v>81</v>
      </c>
      <c r="C31" s="18" t="s">
        <v>82</v>
      </c>
      <c r="D31" s="19" t="s">
        <v>83</v>
      </c>
      <c r="E31" s="20" t="s">
        <v>34</v>
      </c>
      <c r="F31" s="21">
        <v>45444</v>
      </c>
      <c r="G31" s="21">
        <v>45627</v>
      </c>
      <c r="H31" s="40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84</v>
      </c>
      <c r="C32" s="18" t="s">
        <v>58</v>
      </c>
      <c r="D32" s="19" t="s">
        <v>85</v>
      </c>
      <c r="E32" s="20" t="s">
        <v>34</v>
      </c>
      <c r="F32" s="21">
        <v>45383</v>
      </c>
      <c r="G32" s="21">
        <v>45566</v>
      </c>
      <c r="H32" s="40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75" customHeight="1" x14ac:dyDescent="0.3">
      <c r="A33" s="17">
        <v>20</v>
      </c>
      <c r="B33" s="18" t="s">
        <v>86</v>
      </c>
      <c r="C33" s="36" t="s">
        <v>87</v>
      </c>
      <c r="D33" s="19" t="s">
        <v>88</v>
      </c>
      <c r="E33" s="20" t="s">
        <v>34</v>
      </c>
      <c r="F33" s="21">
        <v>45444</v>
      </c>
      <c r="G33" s="21">
        <v>45627</v>
      </c>
      <c r="H33" s="40">
        <v>33333.33</v>
      </c>
      <c r="I33" s="23">
        <v>0</v>
      </c>
      <c r="J33" s="28">
        <v>25</v>
      </c>
      <c r="K33" s="55">
        <v>0</v>
      </c>
      <c r="L33" s="26">
        <f>300+300+1827</f>
        <v>2427</v>
      </c>
      <c r="M33" s="27">
        <f t="shared" si="0"/>
        <v>956.66657100000009</v>
      </c>
      <c r="N33" s="28">
        <f t="shared" si="8"/>
        <v>2366.6664299999998</v>
      </c>
      <c r="O33" s="28">
        <v>400</v>
      </c>
      <c r="P33" s="28">
        <f t="shared" si="2"/>
        <v>1013.3332320000001</v>
      </c>
      <c r="Q33" s="23">
        <f t="shared" si="3"/>
        <v>2363.3330970000002</v>
      </c>
      <c r="R33" s="28">
        <v>0</v>
      </c>
      <c r="S33" s="27">
        <f t="shared" si="4"/>
        <v>1969.9998030000002</v>
      </c>
      <c r="T33" s="28">
        <f>J33+M33+P33+I33+R33+L33+K33</f>
        <v>4421.9998030000006</v>
      </c>
      <c r="U33" s="28">
        <f t="shared" si="6"/>
        <v>5129.9995269999999</v>
      </c>
      <c r="V33" s="28">
        <f t="shared" si="7"/>
        <v>28911.330197000003</v>
      </c>
      <c r="W33" s="17" t="s">
        <v>51</v>
      </c>
      <c r="X33" s="54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89</v>
      </c>
      <c r="C34" s="18" t="s">
        <v>32</v>
      </c>
      <c r="D34" s="19" t="s">
        <v>90</v>
      </c>
      <c r="E34" s="20" t="s">
        <v>34</v>
      </c>
      <c r="F34" s="21">
        <v>45444</v>
      </c>
      <c r="G34" s="21">
        <v>45627</v>
      </c>
      <c r="H34" s="22">
        <v>50000</v>
      </c>
      <c r="I34" s="23">
        <v>1596.68</v>
      </c>
      <c r="J34" s="24">
        <v>25</v>
      </c>
      <c r="K34" s="25">
        <v>0</v>
      </c>
      <c r="L34" s="26">
        <f>300+1573.76</f>
        <v>1873.76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1715.46</v>
      </c>
      <c r="S34" s="27">
        <f t="shared" si="4"/>
        <v>2955</v>
      </c>
      <c r="T34" s="28">
        <f t="shared" ref="T34:T42" si="9">J34+M34+P34+I34+R34+L34</f>
        <v>8165.9000000000005</v>
      </c>
      <c r="U34" s="28">
        <f t="shared" si="6"/>
        <v>7695</v>
      </c>
      <c r="V34" s="28">
        <f t="shared" si="7"/>
        <v>41834.1</v>
      </c>
      <c r="W34" s="17" t="s">
        <v>51</v>
      </c>
      <c r="X34" s="54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91</v>
      </c>
      <c r="C35" s="18" t="s">
        <v>92</v>
      </c>
      <c r="D35" s="19" t="s">
        <v>93</v>
      </c>
      <c r="E35" s="20" t="s">
        <v>34</v>
      </c>
      <c r="F35" s="21">
        <v>45383</v>
      </c>
      <c r="G35" s="21">
        <v>45566</v>
      </c>
      <c r="H35" s="22">
        <v>85000</v>
      </c>
      <c r="I35" s="23">
        <v>8576.99</v>
      </c>
      <c r="J35" s="28">
        <v>25</v>
      </c>
      <c r="K35" s="56">
        <v>0</v>
      </c>
      <c r="L35" s="26">
        <f>1000+300+1.33+8761.75</f>
        <v>10063.08</v>
      </c>
      <c r="M35" s="27">
        <f t="shared" si="0"/>
        <v>2439.5</v>
      </c>
      <c r="N35" s="28">
        <f t="shared" si="8"/>
        <v>6034.9999999999991</v>
      </c>
      <c r="O35" s="28">
        <v>928.92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23688.57</v>
      </c>
      <c r="U35" s="28">
        <f t="shared" si="6"/>
        <v>12990.419999999998</v>
      </c>
      <c r="V35" s="28">
        <f t="shared" si="7"/>
        <v>61311.43</v>
      </c>
      <c r="W35" s="17" t="s">
        <v>51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94</v>
      </c>
      <c r="C36" s="18" t="s">
        <v>95</v>
      </c>
      <c r="D36" s="19" t="s">
        <v>33</v>
      </c>
      <c r="E36" s="20" t="s">
        <v>34</v>
      </c>
      <c r="F36" s="21">
        <v>45444</v>
      </c>
      <c r="G36" s="21">
        <v>45627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7" t="s">
        <v>35</v>
      </c>
      <c r="X36" s="35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96</v>
      </c>
      <c r="C37" s="18" t="s">
        <v>97</v>
      </c>
      <c r="D37" s="19" t="s">
        <v>98</v>
      </c>
      <c r="E37" s="20" t="s">
        <v>34</v>
      </c>
      <c r="F37" s="21">
        <v>45444</v>
      </c>
      <c r="G37" s="21">
        <v>45627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1000+1000+9904.42</f>
        <v>11904.42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15937.48</v>
      </c>
      <c r="U37" s="28">
        <f t="shared" si="6"/>
        <v>7079.4</v>
      </c>
      <c r="V37" s="28">
        <f t="shared" si="7"/>
        <v>30062.52</v>
      </c>
      <c r="W37" s="17" t="s">
        <v>51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99</v>
      </c>
      <c r="C38" s="18" t="s">
        <v>32</v>
      </c>
      <c r="D38" s="19" t="s">
        <v>100</v>
      </c>
      <c r="E38" s="20" t="s">
        <v>34</v>
      </c>
      <c r="F38" s="21">
        <v>45383</v>
      </c>
      <c r="G38" s="21">
        <v>45566</v>
      </c>
      <c r="H38" s="40">
        <v>75000</v>
      </c>
      <c r="I38" s="23">
        <v>6309.38</v>
      </c>
      <c r="J38" s="28">
        <v>25</v>
      </c>
      <c r="K38" s="56">
        <v>0</v>
      </c>
      <c r="L38" s="26">
        <f>1700+300+2656</f>
        <v>4656</v>
      </c>
      <c r="M38" s="27">
        <f t="shared" si="0"/>
        <v>2152.5</v>
      </c>
      <c r="N38" s="28">
        <f t="shared" si="8"/>
        <v>5324.9999999999991</v>
      </c>
      <c r="O38" s="24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15422.880000000001</v>
      </c>
      <c r="U38" s="28">
        <f t="shared" si="6"/>
        <v>11542.5</v>
      </c>
      <c r="V38" s="28">
        <f t="shared" si="7"/>
        <v>59577.119999999995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101</v>
      </c>
      <c r="C39" s="36" t="s">
        <v>77</v>
      </c>
      <c r="D39" s="19" t="s">
        <v>102</v>
      </c>
      <c r="E39" s="20" t="s">
        <v>34</v>
      </c>
      <c r="F39" s="21">
        <v>45444</v>
      </c>
      <c r="G39" s="21">
        <v>45627</v>
      </c>
      <c r="H39" s="40">
        <v>60000</v>
      </c>
      <c r="I39" s="23">
        <v>3486.68</v>
      </c>
      <c r="J39" s="28">
        <v>25</v>
      </c>
      <c r="K39" s="56">
        <v>0</v>
      </c>
      <c r="L39" s="26">
        <v>0</v>
      </c>
      <c r="M39" s="27">
        <f t="shared" si="0"/>
        <v>1722</v>
      </c>
      <c r="N39" s="28">
        <f t="shared" si="8"/>
        <v>4260</v>
      </c>
      <c r="O39" s="28">
        <v>720</v>
      </c>
      <c r="P39" s="28">
        <f t="shared" si="2"/>
        <v>1824</v>
      </c>
      <c r="Q39" s="23">
        <f t="shared" si="3"/>
        <v>4254</v>
      </c>
      <c r="R39" s="28">
        <v>0</v>
      </c>
      <c r="S39" s="27">
        <f t="shared" si="4"/>
        <v>3546</v>
      </c>
      <c r="T39" s="28">
        <f t="shared" si="9"/>
        <v>7057.68</v>
      </c>
      <c r="U39" s="28">
        <f t="shared" si="6"/>
        <v>9234</v>
      </c>
      <c r="V39" s="28">
        <f t="shared" si="7"/>
        <v>52942.32</v>
      </c>
      <c r="W39" s="17" t="s">
        <v>35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103</v>
      </c>
      <c r="C40" s="18" t="s">
        <v>104</v>
      </c>
      <c r="D40" s="19" t="s">
        <v>105</v>
      </c>
      <c r="E40" s="20" t="s">
        <v>34</v>
      </c>
      <c r="F40" s="21">
        <v>45444</v>
      </c>
      <c r="G40" s="21">
        <v>45627</v>
      </c>
      <c r="H40" s="22">
        <v>50000</v>
      </c>
      <c r="I40" s="23">
        <v>1854</v>
      </c>
      <c r="J40" s="24">
        <v>25</v>
      </c>
      <c r="K40" s="25">
        <v>0</v>
      </c>
      <c r="L40" s="26">
        <v>0</v>
      </c>
      <c r="M40" s="27">
        <f t="shared" si="0"/>
        <v>1435</v>
      </c>
      <c r="N40" s="28">
        <f t="shared" si="8"/>
        <v>3549.9999999999995</v>
      </c>
      <c r="O40" s="28">
        <f>H40*1.2%</f>
        <v>600</v>
      </c>
      <c r="P40" s="28">
        <f t="shared" si="2"/>
        <v>1520</v>
      </c>
      <c r="Q40" s="23">
        <f t="shared" si="3"/>
        <v>3545.0000000000005</v>
      </c>
      <c r="R40" s="28">
        <v>0</v>
      </c>
      <c r="S40" s="27">
        <f t="shared" si="4"/>
        <v>2955</v>
      </c>
      <c r="T40" s="28">
        <f t="shared" si="9"/>
        <v>4834</v>
      </c>
      <c r="U40" s="28">
        <f t="shared" si="6"/>
        <v>7695</v>
      </c>
      <c r="V40" s="28">
        <f t="shared" si="7"/>
        <v>45166</v>
      </c>
      <c r="W40" s="17" t="s">
        <v>51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106</v>
      </c>
      <c r="C41" s="36" t="s">
        <v>95</v>
      </c>
      <c r="D41" s="19" t="s">
        <v>107</v>
      </c>
      <c r="E41" s="20" t="s">
        <v>34</v>
      </c>
      <c r="F41" s="21">
        <v>45474</v>
      </c>
      <c r="G41" s="21">
        <v>45658</v>
      </c>
      <c r="H41" s="22">
        <v>50000</v>
      </c>
      <c r="I41" s="23">
        <v>1854</v>
      </c>
      <c r="J41" s="24">
        <v>25</v>
      </c>
      <c r="K41" s="56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7" t="s">
        <v>35</v>
      </c>
      <c r="X41" s="35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108</v>
      </c>
      <c r="C42" s="18" t="s">
        <v>104</v>
      </c>
      <c r="D42" s="19" t="s">
        <v>109</v>
      </c>
      <c r="E42" s="20" t="s">
        <v>34</v>
      </c>
      <c r="F42" s="21">
        <v>45383</v>
      </c>
      <c r="G42" s="21">
        <v>45566</v>
      </c>
      <c r="H42" s="53">
        <v>45000</v>
      </c>
      <c r="I42" s="23">
        <v>1148.33</v>
      </c>
      <c r="J42" s="31">
        <v>25</v>
      </c>
      <c r="K42" s="25">
        <v>0</v>
      </c>
      <c r="L42" s="26">
        <f>1000+300+4479.96</f>
        <v>5779.96</v>
      </c>
      <c r="M42" s="27">
        <f t="shared" si="0"/>
        <v>1291.5</v>
      </c>
      <c r="N42" s="28">
        <f t="shared" si="8"/>
        <v>3194.9999999999995</v>
      </c>
      <c r="O42" s="28">
        <v>540</v>
      </c>
      <c r="P42" s="28">
        <f t="shared" si="2"/>
        <v>1368</v>
      </c>
      <c r="Q42" s="23">
        <f t="shared" si="3"/>
        <v>3190.5</v>
      </c>
      <c r="R42" s="33">
        <v>0</v>
      </c>
      <c r="S42" s="27">
        <f t="shared" si="4"/>
        <v>2659.5</v>
      </c>
      <c r="T42" s="28">
        <f t="shared" si="9"/>
        <v>9612.7900000000009</v>
      </c>
      <c r="U42" s="28">
        <f t="shared" si="6"/>
        <v>6925.5</v>
      </c>
      <c r="V42" s="28">
        <f t="shared" si="7"/>
        <v>35387.21</v>
      </c>
      <c r="W42" s="34" t="s">
        <v>35</v>
      </c>
      <c r="X42" s="34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110</v>
      </c>
      <c r="C43" s="18" t="s">
        <v>111</v>
      </c>
      <c r="D43" s="19" t="s">
        <v>112</v>
      </c>
      <c r="E43" s="20" t="s">
        <v>34</v>
      </c>
      <c r="F43" s="21">
        <v>45383</v>
      </c>
      <c r="G43" s="21">
        <v>45566</v>
      </c>
      <c r="H43" s="47">
        <v>85000</v>
      </c>
      <c r="I43" s="23">
        <v>8576.99</v>
      </c>
      <c r="J43" s="24">
        <v>25</v>
      </c>
      <c r="K43" s="25">
        <v>0</v>
      </c>
      <c r="L43" s="26">
        <v>0</v>
      </c>
      <c r="M43" s="27">
        <f t="shared" si="0"/>
        <v>2439.5</v>
      </c>
      <c r="N43" s="28">
        <f t="shared" si="8"/>
        <v>6034.9999999999991</v>
      </c>
      <c r="O43" s="24">
        <v>928.92</v>
      </c>
      <c r="P43" s="28">
        <f t="shared" si="2"/>
        <v>2584</v>
      </c>
      <c r="Q43" s="23">
        <f t="shared" si="3"/>
        <v>6026.5</v>
      </c>
      <c r="R43" s="28">
        <v>0</v>
      </c>
      <c r="S43" s="27">
        <f t="shared" si="4"/>
        <v>5023.5</v>
      </c>
      <c r="T43" s="28">
        <f>J43+M43+P43+I43+R43+L43+K43</f>
        <v>13625.49</v>
      </c>
      <c r="U43" s="28">
        <f t="shared" si="6"/>
        <v>12990.419999999998</v>
      </c>
      <c r="V43" s="28">
        <f t="shared" si="7"/>
        <v>71374.509999999995</v>
      </c>
      <c r="W43" s="17" t="s">
        <v>51</v>
      </c>
      <c r="X43" s="35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18" t="s">
        <v>113</v>
      </c>
      <c r="C44" s="36" t="s">
        <v>114</v>
      </c>
      <c r="D44" s="19" t="s">
        <v>115</v>
      </c>
      <c r="E44" s="20" t="s">
        <v>34</v>
      </c>
      <c r="F44" s="21">
        <v>45444</v>
      </c>
      <c r="G44" s="21">
        <v>45627</v>
      </c>
      <c r="H44" s="40">
        <v>65000</v>
      </c>
      <c r="I44" s="23">
        <v>4427.58</v>
      </c>
      <c r="J44" s="28">
        <v>25</v>
      </c>
      <c r="K44" s="56">
        <v>0</v>
      </c>
      <c r="L44" s="26">
        <v>0</v>
      </c>
      <c r="M44" s="27">
        <f t="shared" si="0"/>
        <v>1865.5</v>
      </c>
      <c r="N44" s="28">
        <f t="shared" si="8"/>
        <v>4615</v>
      </c>
      <c r="O44" s="28">
        <v>780</v>
      </c>
      <c r="P44" s="28">
        <f t="shared" si="2"/>
        <v>1976</v>
      </c>
      <c r="Q44" s="23">
        <f t="shared" si="3"/>
        <v>4608.5</v>
      </c>
      <c r="R44" s="28">
        <v>0</v>
      </c>
      <c r="S44" s="27">
        <f t="shared" si="4"/>
        <v>3841.5</v>
      </c>
      <c r="T44" s="28">
        <f t="shared" ref="T44:T53" si="10">J44+M44+P44+I44+R44+L44</f>
        <v>8294.08</v>
      </c>
      <c r="U44" s="28">
        <f t="shared" si="6"/>
        <v>10003.5</v>
      </c>
      <c r="V44" s="28">
        <f t="shared" si="7"/>
        <v>56705.919999999998</v>
      </c>
      <c r="W44" s="17" t="s">
        <v>51</v>
      </c>
      <c r="X44" s="57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116</v>
      </c>
      <c r="C45" s="18" t="s">
        <v>79</v>
      </c>
      <c r="D45" s="19" t="s">
        <v>117</v>
      </c>
      <c r="E45" s="20" t="s">
        <v>34</v>
      </c>
      <c r="F45" s="21">
        <v>45383</v>
      </c>
      <c r="G45" s="21">
        <v>45566</v>
      </c>
      <c r="H45" s="40">
        <v>90000</v>
      </c>
      <c r="I45" s="23">
        <v>9753.1200000000008</v>
      </c>
      <c r="J45" s="28">
        <v>25</v>
      </c>
      <c r="K45" s="56">
        <v>0</v>
      </c>
      <c r="L45" s="26">
        <v>0</v>
      </c>
      <c r="M45" s="27">
        <f t="shared" si="0"/>
        <v>2583</v>
      </c>
      <c r="N45" s="28">
        <f t="shared" si="8"/>
        <v>6389.9999999999991</v>
      </c>
      <c r="O45" s="28">
        <v>928.92</v>
      </c>
      <c r="P45" s="28">
        <f t="shared" si="2"/>
        <v>2736</v>
      </c>
      <c r="Q45" s="23">
        <f t="shared" si="3"/>
        <v>6381</v>
      </c>
      <c r="R45" s="28">
        <v>0</v>
      </c>
      <c r="S45" s="27">
        <f t="shared" si="4"/>
        <v>5319</v>
      </c>
      <c r="T45" s="28">
        <f t="shared" si="10"/>
        <v>15097.12</v>
      </c>
      <c r="U45" s="28">
        <f t="shared" si="6"/>
        <v>13699.919999999998</v>
      </c>
      <c r="V45" s="28">
        <f t="shared" si="7"/>
        <v>74902.880000000005</v>
      </c>
      <c r="W45" s="17" t="s">
        <v>35</v>
      </c>
      <c r="X45" s="58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118</v>
      </c>
      <c r="C46" s="18" t="s">
        <v>32</v>
      </c>
      <c r="D46" s="19" t="s">
        <v>119</v>
      </c>
      <c r="E46" s="20" t="s">
        <v>34</v>
      </c>
      <c r="F46" s="21">
        <v>45383</v>
      </c>
      <c r="G46" s="21">
        <v>45566</v>
      </c>
      <c r="H46" s="22">
        <v>100000</v>
      </c>
      <c r="I46" s="23">
        <v>12105.37</v>
      </c>
      <c r="J46" s="28">
        <v>25</v>
      </c>
      <c r="K46" s="56">
        <v>0</v>
      </c>
      <c r="L46" s="26">
        <f>1700+300</f>
        <v>2000</v>
      </c>
      <c r="M46" s="27">
        <f t="shared" si="0"/>
        <v>2870</v>
      </c>
      <c r="N46" s="28">
        <f t="shared" si="8"/>
        <v>7099.9999999999991</v>
      </c>
      <c r="O46" s="28">
        <v>928.92</v>
      </c>
      <c r="P46" s="28">
        <f t="shared" si="2"/>
        <v>3040</v>
      </c>
      <c r="Q46" s="23">
        <f t="shared" si="3"/>
        <v>7090.0000000000009</v>
      </c>
      <c r="R46" s="28">
        <v>0</v>
      </c>
      <c r="S46" s="27">
        <f t="shared" si="4"/>
        <v>5910</v>
      </c>
      <c r="T46" s="28">
        <f t="shared" si="10"/>
        <v>20040.370000000003</v>
      </c>
      <c r="U46" s="28">
        <f t="shared" si="6"/>
        <v>15118.92</v>
      </c>
      <c r="V46" s="28">
        <f t="shared" si="7"/>
        <v>79959.63</v>
      </c>
      <c r="W46" s="17" t="s">
        <v>51</v>
      </c>
      <c r="X46" s="35" t="s">
        <v>36</v>
      </c>
      <c r="Y46" s="29"/>
      <c r="Z46" s="29"/>
      <c r="AA46" s="29"/>
      <c r="AB46" s="29"/>
    </row>
    <row r="47" spans="1:28" ht="19.8" customHeight="1" x14ac:dyDescent="0.3">
      <c r="A47" s="17">
        <v>34</v>
      </c>
      <c r="B47" s="18" t="s">
        <v>120</v>
      </c>
      <c r="C47" s="36" t="s">
        <v>121</v>
      </c>
      <c r="D47" s="19" t="s">
        <v>122</v>
      </c>
      <c r="E47" s="20" t="s">
        <v>34</v>
      </c>
      <c r="F47" s="21">
        <v>45444</v>
      </c>
      <c r="G47" s="21">
        <v>45627</v>
      </c>
      <c r="H47" s="59">
        <v>85000</v>
      </c>
      <c r="I47" s="23">
        <v>8576.99</v>
      </c>
      <c r="J47" s="33">
        <v>25</v>
      </c>
      <c r="K47" s="56">
        <v>0</v>
      </c>
      <c r="L47" s="26">
        <f>1000+500</f>
        <v>1500</v>
      </c>
      <c r="M47" s="27">
        <f t="shared" si="0"/>
        <v>2439.5</v>
      </c>
      <c r="N47" s="28">
        <f t="shared" si="8"/>
        <v>6034.9999999999991</v>
      </c>
      <c r="O47" s="60">
        <v>928.92</v>
      </c>
      <c r="P47" s="28">
        <f t="shared" si="2"/>
        <v>2584</v>
      </c>
      <c r="Q47" s="23">
        <f t="shared" si="3"/>
        <v>6026.5</v>
      </c>
      <c r="R47" s="33">
        <v>0</v>
      </c>
      <c r="S47" s="27">
        <f t="shared" si="4"/>
        <v>5023.5</v>
      </c>
      <c r="T47" s="28">
        <f t="shared" si="10"/>
        <v>15125.49</v>
      </c>
      <c r="U47" s="28">
        <f t="shared" si="6"/>
        <v>12990.419999999998</v>
      </c>
      <c r="V47" s="28">
        <f t="shared" si="7"/>
        <v>69874.509999999995</v>
      </c>
      <c r="W47" s="17" t="s">
        <v>51</v>
      </c>
      <c r="X47" s="54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123</v>
      </c>
      <c r="C48" s="18" t="s">
        <v>124</v>
      </c>
      <c r="D48" s="19" t="s">
        <v>125</v>
      </c>
      <c r="E48" s="20" t="s">
        <v>34</v>
      </c>
      <c r="F48" s="21">
        <v>45383</v>
      </c>
      <c r="G48" s="21">
        <v>45566</v>
      </c>
      <c r="H48" s="61">
        <v>100000</v>
      </c>
      <c r="I48" s="23">
        <v>12105.37</v>
      </c>
      <c r="J48" s="24">
        <v>25</v>
      </c>
      <c r="K48" s="56">
        <v>0</v>
      </c>
      <c r="L48" s="26">
        <f>700+1000</f>
        <v>1700</v>
      </c>
      <c r="M48" s="27">
        <f t="shared" si="0"/>
        <v>2870</v>
      </c>
      <c r="N48" s="28">
        <f t="shared" si="8"/>
        <v>7099.9999999999991</v>
      </c>
      <c r="O48" s="24">
        <v>928.92</v>
      </c>
      <c r="P48" s="28">
        <f t="shared" si="2"/>
        <v>3040</v>
      </c>
      <c r="Q48" s="23">
        <f t="shared" si="3"/>
        <v>7090.0000000000009</v>
      </c>
      <c r="R48" s="28">
        <v>0</v>
      </c>
      <c r="S48" s="27">
        <f t="shared" si="4"/>
        <v>5910</v>
      </c>
      <c r="T48" s="28">
        <f t="shared" si="10"/>
        <v>19740.370000000003</v>
      </c>
      <c r="U48" s="28">
        <f t="shared" si="6"/>
        <v>15118.92</v>
      </c>
      <c r="V48" s="28">
        <f t="shared" si="7"/>
        <v>80259.63</v>
      </c>
      <c r="W48" s="17" t="s">
        <v>51</v>
      </c>
      <c r="X48" s="35" t="s">
        <v>36</v>
      </c>
      <c r="Y48" s="29"/>
      <c r="Z48" s="29"/>
      <c r="AA48" s="29"/>
      <c r="AB48" s="29"/>
    </row>
    <row r="49" spans="1:28" ht="15.6" x14ac:dyDescent="0.3">
      <c r="A49" s="17">
        <v>36</v>
      </c>
      <c r="B49" s="45" t="s">
        <v>126</v>
      </c>
      <c r="C49" s="18" t="s">
        <v>79</v>
      </c>
      <c r="D49" s="19" t="s">
        <v>127</v>
      </c>
      <c r="E49" s="20" t="s">
        <v>34</v>
      </c>
      <c r="F49" s="21">
        <v>45444</v>
      </c>
      <c r="G49" s="21">
        <v>45627</v>
      </c>
      <c r="H49" s="61">
        <v>70000</v>
      </c>
      <c r="I49" s="23">
        <v>5368.48</v>
      </c>
      <c r="J49" s="24">
        <v>25</v>
      </c>
      <c r="K49" s="56">
        <v>0</v>
      </c>
      <c r="L49" s="26">
        <v>0</v>
      </c>
      <c r="M49" s="27">
        <f t="shared" si="0"/>
        <v>2009</v>
      </c>
      <c r="N49" s="28">
        <f t="shared" si="8"/>
        <v>4970</v>
      </c>
      <c r="O49" s="24">
        <v>840</v>
      </c>
      <c r="P49" s="28">
        <f t="shared" si="2"/>
        <v>2128</v>
      </c>
      <c r="Q49" s="23">
        <f t="shared" si="3"/>
        <v>4963</v>
      </c>
      <c r="R49" s="24">
        <v>0</v>
      </c>
      <c r="S49" s="27">
        <f t="shared" si="4"/>
        <v>4137</v>
      </c>
      <c r="T49" s="28">
        <f t="shared" si="10"/>
        <v>9530.48</v>
      </c>
      <c r="U49" s="28">
        <f t="shared" si="6"/>
        <v>10773</v>
      </c>
      <c r="V49" s="28">
        <f t="shared" si="7"/>
        <v>60469.520000000004</v>
      </c>
      <c r="W49" s="17" t="s">
        <v>35</v>
      </c>
      <c r="X49" s="35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5" t="s">
        <v>128</v>
      </c>
      <c r="C50" s="18" t="s">
        <v>47</v>
      </c>
      <c r="D50" s="19" t="s">
        <v>129</v>
      </c>
      <c r="E50" s="20" t="s">
        <v>34</v>
      </c>
      <c r="F50" s="21">
        <v>45505</v>
      </c>
      <c r="G50" s="21">
        <v>45689</v>
      </c>
      <c r="H50" s="22">
        <v>65000</v>
      </c>
      <c r="I50" s="23">
        <v>4427.58</v>
      </c>
      <c r="J50" s="28">
        <v>25</v>
      </c>
      <c r="K50" s="25">
        <v>0</v>
      </c>
      <c r="L50" s="26">
        <f>1000+1000+3024.95</f>
        <v>5024.95</v>
      </c>
      <c r="M50" s="27">
        <f t="shared" si="0"/>
        <v>1865.5</v>
      </c>
      <c r="N50" s="28">
        <f t="shared" si="8"/>
        <v>4615</v>
      </c>
      <c r="O50" s="28">
        <v>780</v>
      </c>
      <c r="P50" s="28">
        <f t="shared" si="2"/>
        <v>1976</v>
      </c>
      <c r="Q50" s="23">
        <f t="shared" si="3"/>
        <v>4608.5</v>
      </c>
      <c r="R50" s="28">
        <v>0</v>
      </c>
      <c r="S50" s="27">
        <f t="shared" si="4"/>
        <v>3841.5</v>
      </c>
      <c r="T50" s="28">
        <f t="shared" si="10"/>
        <v>13319.029999999999</v>
      </c>
      <c r="U50" s="28">
        <f t="shared" si="6"/>
        <v>10003.5</v>
      </c>
      <c r="V50" s="28">
        <f t="shared" si="7"/>
        <v>51680.97</v>
      </c>
      <c r="W50" s="17" t="s">
        <v>35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45" t="s">
        <v>130</v>
      </c>
      <c r="C51" s="18" t="s">
        <v>47</v>
      </c>
      <c r="D51" s="19" t="s">
        <v>131</v>
      </c>
      <c r="E51" s="20" t="s">
        <v>34</v>
      </c>
      <c r="F51" s="21">
        <v>45444</v>
      </c>
      <c r="G51" s="21">
        <v>45627</v>
      </c>
      <c r="H51" s="22">
        <v>60000</v>
      </c>
      <c r="I51" s="23">
        <v>3486.68</v>
      </c>
      <c r="J51" s="28">
        <v>25</v>
      </c>
      <c r="K51" s="56">
        <v>0</v>
      </c>
      <c r="L51" s="26">
        <v>0</v>
      </c>
      <c r="M51" s="27">
        <f t="shared" si="0"/>
        <v>1722</v>
      </c>
      <c r="N51" s="28">
        <f t="shared" si="8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0"/>
        <v>7057.68</v>
      </c>
      <c r="U51" s="28">
        <f t="shared" si="6"/>
        <v>9234</v>
      </c>
      <c r="V51" s="28">
        <f t="shared" si="7"/>
        <v>52942.32</v>
      </c>
      <c r="W51" s="17" t="s">
        <v>51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5" t="s">
        <v>132</v>
      </c>
      <c r="C52" s="36" t="s">
        <v>133</v>
      </c>
      <c r="D52" s="19" t="s">
        <v>134</v>
      </c>
      <c r="E52" s="20" t="s">
        <v>34</v>
      </c>
      <c r="F52" s="21">
        <v>45444</v>
      </c>
      <c r="G52" s="21">
        <v>45627</v>
      </c>
      <c r="H52" s="40">
        <v>50000</v>
      </c>
      <c r="I52" s="23">
        <v>1854</v>
      </c>
      <c r="J52" s="28">
        <v>25</v>
      </c>
      <c r="K52" s="55">
        <v>0</v>
      </c>
      <c r="L52" s="26">
        <v>0</v>
      </c>
      <c r="M52" s="27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 t="shared" si="2"/>
        <v>1520</v>
      </c>
      <c r="Q52" s="23">
        <f t="shared" si="3"/>
        <v>3545.0000000000005</v>
      </c>
      <c r="R52" s="28">
        <v>0</v>
      </c>
      <c r="S52" s="27">
        <f t="shared" si="4"/>
        <v>2955</v>
      </c>
      <c r="T52" s="28">
        <f t="shared" si="10"/>
        <v>4834</v>
      </c>
      <c r="U52" s="28">
        <f t="shared" si="6"/>
        <v>7695</v>
      </c>
      <c r="V52" s="28">
        <f t="shared" si="7"/>
        <v>45166</v>
      </c>
      <c r="W52" s="17" t="s">
        <v>35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18" t="s">
        <v>135</v>
      </c>
      <c r="C53" s="18" t="s">
        <v>104</v>
      </c>
      <c r="D53" s="19" t="s">
        <v>109</v>
      </c>
      <c r="E53" s="20" t="s">
        <v>34</v>
      </c>
      <c r="F53" s="21">
        <v>45536</v>
      </c>
      <c r="G53" s="21">
        <v>45717</v>
      </c>
      <c r="H53" s="22">
        <v>35438.129999999997</v>
      </c>
      <c r="I53" s="23">
        <v>0</v>
      </c>
      <c r="J53" s="23">
        <v>25</v>
      </c>
      <c r="K53" s="62">
        <v>0</v>
      </c>
      <c r="L53" s="26">
        <v>0</v>
      </c>
      <c r="M53" s="27">
        <f t="shared" si="0"/>
        <v>1017.0743309999999</v>
      </c>
      <c r="N53" s="28">
        <f t="shared" si="8"/>
        <v>2516.1072299999996</v>
      </c>
      <c r="O53" s="28">
        <v>425.26</v>
      </c>
      <c r="P53" s="28">
        <f t="shared" si="2"/>
        <v>1077.319152</v>
      </c>
      <c r="Q53" s="23">
        <f t="shared" si="3"/>
        <v>2512.5634169999998</v>
      </c>
      <c r="R53" s="63">
        <v>0</v>
      </c>
      <c r="S53" s="27">
        <f t="shared" si="4"/>
        <v>2094.3934829999998</v>
      </c>
      <c r="T53" s="28">
        <f t="shared" si="10"/>
        <v>2119.3934829999998</v>
      </c>
      <c r="U53" s="28">
        <f t="shared" si="6"/>
        <v>5453.9306469999992</v>
      </c>
      <c r="V53" s="28">
        <f t="shared" si="7"/>
        <v>33318.736516999998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75" customHeight="1" x14ac:dyDescent="0.35">
      <c r="A54" s="64"/>
      <c r="B54" s="65"/>
      <c r="C54" s="66"/>
      <c r="D54" s="65"/>
      <c r="E54" s="64"/>
      <c r="F54" s="67"/>
      <c r="G54" s="68"/>
      <c r="H54" s="69"/>
      <c r="I54" s="70"/>
      <c r="L54" s="71"/>
      <c r="O54" s="70"/>
      <c r="W54" s="64"/>
      <c r="X54" s="72"/>
      <c r="Y54" s="29"/>
      <c r="Z54" s="29"/>
      <c r="AA54" s="29"/>
      <c r="AB54" s="29"/>
    </row>
    <row r="55" spans="1:28" ht="18.75" customHeight="1" thickBot="1" x14ac:dyDescent="0.4">
      <c r="A55" s="64"/>
      <c r="B55" s="73" t="s">
        <v>136</v>
      </c>
      <c r="C55" s="74"/>
      <c r="D55" s="75"/>
      <c r="E55" s="29"/>
      <c r="F55" s="64"/>
      <c r="G55" s="64"/>
      <c r="H55" s="76">
        <f t="shared" ref="H55:V55" si="11">SUM(H14:H53)</f>
        <v>2342771.46</v>
      </c>
      <c r="I55" s="76">
        <f t="shared" si="11"/>
        <v>147375.19</v>
      </c>
      <c r="J55" s="76">
        <f t="shared" si="11"/>
        <v>1000</v>
      </c>
      <c r="K55" s="76">
        <f t="shared" si="11"/>
        <v>0</v>
      </c>
      <c r="L55" s="76">
        <f t="shared" si="11"/>
        <v>63800.259999999995</v>
      </c>
      <c r="M55" s="76">
        <f t="shared" si="11"/>
        <v>67237.540901999993</v>
      </c>
      <c r="N55" s="76">
        <f>SUM(N14:N53)+0.01</f>
        <v>166336.78365999999</v>
      </c>
      <c r="O55" s="76">
        <f t="shared" si="11"/>
        <v>26995.69999999999</v>
      </c>
      <c r="P55" s="76">
        <f t="shared" si="11"/>
        <v>71220.252384000007</v>
      </c>
      <c r="Q55" s="76">
        <f>SUM(Q14:Q53)-0.01</f>
        <v>166102.48651399999</v>
      </c>
      <c r="R55" s="76">
        <f t="shared" si="11"/>
        <v>1715.46</v>
      </c>
      <c r="S55" s="76">
        <f t="shared" si="11"/>
        <v>138457.793286</v>
      </c>
      <c r="T55" s="76">
        <f t="shared" si="11"/>
        <v>352348.703286</v>
      </c>
      <c r="U55" s="76">
        <f t="shared" si="11"/>
        <v>359434.9701739999</v>
      </c>
      <c r="V55" s="76">
        <f t="shared" si="11"/>
        <v>1990422.7567139999</v>
      </c>
      <c r="W55" s="29"/>
      <c r="X55" s="72"/>
      <c r="Y55" s="29"/>
      <c r="Z55" s="29"/>
      <c r="AA55" s="29"/>
      <c r="AB55" s="29"/>
    </row>
    <row r="56" spans="1:28" ht="14.25" customHeight="1" thickTop="1" x14ac:dyDescent="0.35">
      <c r="A56" s="77"/>
      <c r="B56" s="77"/>
      <c r="C56" s="77"/>
      <c r="D56" s="77"/>
      <c r="E56" s="77"/>
      <c r="F56" s="7"/>
      <c r="G56" s="7"/>
      <c r="H56" s="1"/>
      <c r="I56" s="1"/>
      <c r="J56" s="1"/>
      <c r="K56" s="1"/>
      <c r="L56" s="78"/>
      <c r="M56" s="1"/>
      <c r="N56" s="78"/>
      <c r="O56" s="1"/>
      <c r="P56" s="1"/>
      <c r="Q56" s="1"/>
      <c r="R56" s="2"/>
      <c r="S56" s="79"/>
      <c r="T56" s="1"/>
      <c r="U56" s="79"/>
      <c r="V56" s="1"/>
      <c r="W56" s="1"/>
      <c r="X56" s="1"/>
      <c r="Y56" s="77"/>
      <c r="Z56" s="77"/>
      <c r="AA56" s="77"/>
      <c r="AB56" s="77"/>
    </row>
    <row r="57" spans="1:28" ht="14.25" customHeight="1" x14ac:dyDescent="0.3">
      <c r="A57" s="1" t="s">
        <v>137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80"/>
      <c r="M57" s="1"/>
      <c r="N57" s="78"/>
      <c r="O57" s="1"/>
      <c r="P57" s="1"/>
      <c r="Q57" s="1"/>
      <c r="R57" s="2"/>
      <c r="S57" s="79"/>
      <c r="T57" s="1"/>
      <c r="U57" s="79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78"/>
      <c r="M58" s="78"/>
      <c r="N58" s="78"/>
      <c r="O58" s="1"/>
      <c r="P58" s="1"/>
      <c r="Q58" s="1"/>
      <c r="R58" s="2"/>
      <c r="S58" s="79"/>
      <c r="T58" s="1"/>
      <c r="U58" s="79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78"/>
      <c r="O59" s="1"/>
      <c r="P59" s="1"/>
      <c r="Q59" s="1"/>
      <c r="R59" s="2"/>
      <c r="S59" s="1"/>
      <c r="T59" s="1"/>
      <c r="U59" s="79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140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79"/>
      <c r="N60" s="78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78"/>
      <c r="O61" s="1"/>
      <c r="P61" s="78"/>
      <c r="Q61" s="1"/>
      <c r="R61" s="2"/>
      <c r="S61" s="1"/>
      <c r="T61" s="1"/>
      <c r="U61" s="8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78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8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8"/>
      <c r="O64" s="1"/>
      <c r="P64" s="1"/>
      <c r="Q64" s="78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8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8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8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8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78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8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78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8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8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7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7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BCC2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17:H19 H39">
    <cfRule type="notContainsBlanks" dxfId="11" priority="2">
      <formula>LEN(TRIM(H14))&gt;0</formula>
    </cfRule>
  </conditionalFormatting>
  <conditionalFormatting sqref="H20:H21">
    <cfRule type="notContainsBlanks" dxfId="10" priority="3">
      <formula>LEN(TRIM(H20))&gt;0</formula>
    </cfRule>
  </conditionalFormatting>
  <conditionalFormatting sqref="H24">
    <cfRule type="notContainsBlanks" dxfId="9" priority="4">
      <formula>LEN(TRIM(H24))&gt;0</formula>
    </cfRule>
  </conditionalFormatting>
  <conditionalFormatting sqref="H27">
    <cfRule type="notContainsBlanks" dxfId="8" priority="5">
      <formula>LEN(TRIM(H27))&gt;0</formula>
    </cfRule>
  </conditionalFormatting>
  <conditionalFormatting sqref="H29">
    <cfRule type="notContainsBlanks" dxfId="7" priority="6">
      <formula>LEN(TRIM(H29))&gt;0</formula>
    </cfRule>
  </conditionalFormatting>
  <conditionalFormatting sqref="H43">
    <cfRule type="notContainsBlanks" dxfId="6" priority="7">
      <formula>LEN(TRIM(H43))&gt;0</formula>
    </cfRule>
  </conditionalFormatting>
  <conditionalFormatting sqref="H46">
    <cfRule type="notContainsBlanks" dxfId="5" priority="8">
      <formula>LEN(TRIM(H46))&gt;0</formula>
    </cfRule>
  </conditionalFormatting>
  <conditionalFormatting sqref="H53">
    <cfRule type="notContainsBlanks" dxfId="4" priority="9">
      <formula>LEN(TRIM(H53))&gt;0</formula>
    </cfRule>
  </conditionalFormatting>
  <conditionalFormatting sqref="H18">
    <cfRule type="notContainsBlanks" dxfId="3" priority="10">
      <formula>LEN(TRIM(H18))&gt;0</formula>
    </cfRule>
  </conditionalFormatting>
  <conditionalFormatting sqref="H25">
    <cfRule type="notContainsBlanks" dxfId="2" priority="11">
      <formula>LEN(TRIM(H25))&gt;0</formula>
    </cfRule>
  </conditionalFormatting>
  <conditionalFormatting sqref="H28">
    <cfRule type="notContainsBlanks" dxfId="1" priority="12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SEPT. 2024</vt:lpstr>
      <vt:lpstr>'NOMINA TEMPORERA SEPT.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2024-09-12T18:19:58Z</cp:lastPrinted>
  <dcterms:created xsi:type="dcterms:W3CDTF">2024-09-11T14:46:28Z</dcterms:created>
  <dcterms:modified xsi:type="dcterms:W3CDTF">2024-09-12T18:20:40Z</dcterms:modified>
</cp:coreProperties>
</file>