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F5923" i="1" l="1"/>
  <c r="H5922" i="1"/>
  <c r="G5922" i="1"/>
  <c r="H5911" i="1"/>
  <c r="H5910" i="1"/>
  <c r="H5909" i="1"/>
  <c r="H5908" i="1"/>
  <c r="H5905" i="1"/>
  <c r="H5904" i="1"/>
  <c r="H5903" i="1"/>
  <c r="H5902" i="1"/>
  <c r="H5901" i="1"/>
  <c r="H5900" i="1"/>
  <c r="H5899" i="1"/>
  <c r="H5898" i="1"/>
  <c r="H5897" i="1"/>
  <c r="H5896" i="1"/>
  <c r="H5895" i="1"/>
  <c r="H5894" i="1"/>
  <c r="H5893" i="1"/>
  <c r="H5892" i="1"/>
  <c r="H5891" i="1"/>
  <c r="H5890" i="1"/>
  <c r="H5888" i="1"/>
  <c r="H5887" i="1"/>
  <c r="H5886" i="1"/>
  <c r="H5885" i="1"/>
  <c r="H5884" i="1"/>
  <c r="H5883" i="1"/>
  <c r="H5882" i="1"/>
  <c r="H5881" i="1"/>
  <c r="H5877" i="1" s="1"/>
  <c r="H5880" i="1"/>
  <c r="H5879" i="1"/>
  <c r="H5878" i="1"/>
  <c r="H5876" i="1"/>
  <c r="H5875" i="1"/>
  <c r="H5874" i="1"/>
  <c r="H5873" i="1"/>
  <c r="H5872" i="1"/>
  <c r="H5871" i="1"/>
  <c r="H5870" i="1"/>
  <c r="H5869" i="1"/>
  <c r="H5868" i="1"/>
  <c r="H5867" i="1"/>
  <c r="H5866" i="1"/>
  <c r="H5865" i="1"/>
  <c r="H5863" i="1"/>
  <c r="H5862" i="1"/>
  <c r="H5861" i="1"/>
  <c r="H5860" i="1"/>
  <c r="H5859" i="1"/>
  <c r="H5858" i="1"/>
  <c r="H5857" i="1"/>
  <c r="H5856" i="1"/>
  <c r="H5855" i="1"/>
  <c r="H5854" i="1"/>
  <c r="H5853" i="1"/>
  <c r="H5852" i="1"/>
  <c r="H5851" i="1"/>
  <c r="H5850" i="1"/>
  <c r="H5849" i="1"/>
  <c r="H5848" i="1"/>
  <c r="F5847" i="1"/>
  <c r="F5840" i="1" s="1"/>
  <c r="F5907" i="1" s="1"/>
  <c r="H5846" i="1"/>
  <c r="H5845" i="1"/>
  <c r="H5844" i="1"/>
  <c r="H5843" i="1"/>
  <c r="H5842" i="1"/>
  <c r="H5841" i="1"/>
  <c r="G5840" i="1"/>
  <c r="H5839" i="1"/>
  <c r="H5838" i="1"/>
  <c r="F5837" i="1"/>
  <c r="H5837" i="1" s="1"/>
  <c r="H5836" i="1"/>
  <c r="H5835" i="1"/>
  <c r="H5834" i="1"/>
  <c r="H5833" i="1"/>
  <c r="H5832" i="1"/>
  <c r="F5832" i="1"/>
  <c r="H5831" i="1"/>
  <c r="H5830" i="1"/>
  <c r="H5829" i="1"/>
  <c r="H5828" i="1"/>
  <c r="G5827" i="1"/>
  <c r="G5907" i="1" s="1"/>
  <c r="F5827" i="1"/>
  <c r="H5826" i="1"/>
  <c r="H5825" i="1"/>
  <c r="H5824" i="1"/>
  <c r="H5823" i="1"/>
  <c r="H5822" i="1"/>
  <c r="H5821" i="1"/>
  <c r="G5821" i="1"/>
  <c r="F5821" i="1"/>
  <c r="G5926" i="1" l="1"/>
  <c r="H5827" i="1"/>
  <c r="F5926" i="1"/>
  <c r="H5847" i="1"/>
  <c r="H5840" i="1" s="1"/>
  <c r="H5907" i="1" s="1"/>
  <c r="H5926" i="1" s="1"/>
  <c r="F5966" i="1" l="1"/>
  <c r="R5682" i="1" l="1"/>
  <c r="R5695" i="1"/>
  <c r="R5694" i="1"/>
  <c r="R5693" i="1"/>
  <c r="R5692" i="1"/>
  <c r="R5691" i="1"/>
  <c r="R5690" i="1"/>
  <c r="R5689" i="1"/>
  <c r="R5688" i="1"/>
  <c r="R5687" i="1"/>
  <c r="R5686" i="1"/>
  <c r="R5685" i="1"/>
  <c r="R5706" i="1"/>
  <c r="R5705" i="1"/>
  <c r="R5704" i="1"/>
  <c r="R5703" i="1"/>
  <c r="R5702" i="1"/>
  <c r="R5701" i="1"/>
  <c r="R5700" i="1"/>
  <c r="R5699" i="1"/>
  <c r="R5698" i="1"/>
  <c r="R5697" i="1"/>
  <c r="R5736" i="1"/>
  <c r="R5744" i="1"/>
  <c r="R5743" i="1"/>
  <c r="R5742" i="1"/>
  <c r="R5741" i="1"/>
  <c r="R5740" i="1"/>
  <c r="R5739" i="1"/>
  <c r="R5738" i="1"/>
  <c r="R5737" i="1"/>
  <c r="R5735" i="1"/>
  <c r="R5734" i="1"/>
  <c r="R5679" i="1"/>
  <c r="R5678" i="1"/>
  <c r="Q5791" i="1"/>
  <c r="R5764" i="1"/>
  <c r="R5696" i="1" l="1"/>
  <c r="R5733" i="1"/>
  <c r="Q5683" i="1"/>
  <c r="Q5696" i="1"/>
  <c r="P5791" i="1"/>
  <c r="O5791" i="1"/>
  <c r="N5791" i="1"/>
  <c r="M5791" i="1"/>
  <c r="L5791" i="1"/>
  <c r="K5791" i="1"/>
  <c r="J5791" i="1"/>
  <c r="I5791" i="1"/>
  <c r="H5791" i="1"/>
  <c r="G5791" i="1"/>
  <c r="F5791" i="1"/>
  <c r="R5784" i="1"/>
  <c r="R5783" i="1"/>
  <c r="R5781" i="1"/>
  <c r="R5780" i="1"/>
  <c r="R5779" i="1"/>
  <c r="R5778" i="1"/>
  <c r="R5777" i="1"/>
  <c r="R5776" i="1"/>
  <c r="R5775" i="1"/>
  <c r="R5774" i="1"/>
  <c r="R5773" i="1"/>
  <c r="R5772" i="1"/>
  <c r="J5771" i="1"/>
  <c r="R5771" i="1" s="1"/>
  <c r="I5770" i="1"/>
  <c r="R5770" i="1" s="1"/>
  <c r="I5769" i="1"/>
  <c r="R5769" i="1" s="1"/>
  <c r="I5768" i="1"/>
  <c r="R5768" i="1" s="1"/>
  <c r="R5767" i="1"/>
  <c r="R5766" i="1"/>
  <c r="R5765" i="1"/>
  <c r="R5761" i="1"/>
  <c r="R5760" i="1"/>
  <c r="R5759" i="1"/>
  <c r="R5758" i="1"/>
  <c r="R5757" i="1"/>
  <c r="R5755" i="1"/>
  <c r="R5754" i="1"/>
  <c r="R5753" i="1"/>
  <c r="R5752" i="1"/>
  <c r="R5750" i="1"/>
  <c r="R5749" i="1"/>
  <c r="R5748" i="1"/>
  <c r="R5747" i="1"/>
  <c r="R5746" i="1"/>
  <c r="Q5733" i="1"/>
  <c r="P5733" i="1"/>
  <c r="O5733" i="1"/>
  <c r="N5733" i="1"/>
  <c r="M5733" i="1"/>
  <c r="L5733" i="1"/>
  <c r="K5733" i="1"/>
  <c r="J5733" i="1"/>
  <c r="I5733" i="1"/>
  <c r="R5732" i="1"/>
  <c r="R5731" i="1"/>
  <c r="R5730" i="1"/>
  <c r="R5729" i="1"/>
  <c r="R5728" i="1"/>
  <c r="R5727" i="1"/>
  <c r="R5726" i="1"/>
  <c r="R5725" i="1"/>
  <c r="R5724" i="1"/>
  <c r="R5723" i="1"/>
  <c r="R5722" i="1"/>
  <c r="R5721" i="1"/>
  <c r="R5719" i="1"/>
  <c r="R5718" i="1"/>
  <c r="R5717" i="1"/>
  <c r="R5716" i="1"/>
  <c r="R5715" i="1"/>
  <c r="R5714" i="1"/>
  <c r="R5713" i="1"/>
  <c r="R5712" i="1"/>
  <c r="R5711" i="1"/>
  <c r="R5710" i="1"/>
  <c r="R5709" i="1"/>
  <c r="R5708" i="1"/>
  <c r="P5696" i="1"/>
  <c r="O5696" i="1"/>
  <c r="N5696" i="1"/>
  <c r="M5696" i="1"/>
  <c r="L5696" i="1"/>
  <c r="K5696" i="1"/>
  <c r="J5696" i="1"/>
  <c r="I5696" i="1"/>
  <c r="H5696" i="1"/>
  <c r="G5696" i="1"/>
  <c r="F5696" i="1"/>
  <c r="F5684" i="1"/>
  <c r="P5683" i="1"/>
  <c r="O5683" i="1"/>
  <c r="N5683" i="1"/>
  <c r="M5683" i="1"/>
  <c r="L5683" i="1"/>
  <c r="K5683" i="1"/>
  <c r="J5683" i="1"/>
  <c r="I5683" i="1"/>
  <c r="H5683" i="1"/>
  <c r="G5683" i="1"/>
  <c r="R5681" i="1"/>
  <c r="R5680" i="1"/>
  <c r="Q5677" i="1"/>
  <c r="P5677" i="1"/>
  <c r="O5677" i="1"/>
  <c r="N5677" i="1"/>
  <c r="M5677" i="1"/>
  <c r="L5677" i="1"/>
  <c r="K5677" i="1"/>
  <c r="J5677" i="1"/>
  <c r="I5677" i="1"/>
  <c r="H5677" i="1"/>
  <c r="G5677" i="1"/>
  <c r="F5677" i="1"/>
  <c r="M5762" i="1" l="1"/>
  <c r="P5762" i="1"/>
  <c r="P5794" i="1" s="1"/>
  <c r="O5762" i="1"/>
  <c r="G5762" i="1"/>
  <c r="G5794" i="1" s="1"/>
  <c r="H5762" i="1"/>
  <c r="F5683" i="1"/>
  <c r="R5684" i="1"/>
  <c r="R5683" i="1" s="1"/>
  <c r="J5762" i="1"/>
  <c r="J5794" i="1" s="1"/>
  <c r="R5791" i="1"/>
  <c r="H5794" i="1"/>
  <c r="I5762" i="1"/>
  <c r="I5794" i="1" s="1"/>
  <c r="K5762" i="1"/>
  <c r="K5794" i="1" s="1"/>
  <c r="N5762" i="1"/>
  <c r="L5762" i="1"/>
  <c r="R5677" i="1"/>
  <c r="Q5762" i="1"/>
  <c r="Q5794" i="1" s="1"/>
  <c r="M5794" i="1"/>
  <c r="N5794" i="1"/>
  <c r="F5762" i="1"/>
  <c r="F5794" i="1" s="1"/>
  <c r="O5794" i="1"/>
  <c r="L5794" i="1"/>
  <c r="Q5542" i="1"/>
  <c r="Q5579" i="1"/>
  <c r="R5528" i="1"/>
  <c r="R5527" i="1"/>
  <c r="R5526" i="1"/>
  <c r="R5525" i="1"/>
  <c r="R5524" i="1"/>
  <c r="Q5529" i="1"/>
  <c r="Q5523" i="1"/>
  <c r="P5637" i="1"/>
  <c r="O5637" i="1"/>
  <c r="N5637" i="1"/>
  <c r="M5637" i="1"/>
  <c r="L5637" i="1"/>
  <c r="K5637" i="1"/>
  <c r="J5637" i="1"/>
  <c r="I5637" i="1"/>
  <c r="H5637" i="1"/>
  <c r="G5637" i="1"/>
  <c r="F5637" i="1"/>
  <c r="R5630" i="1"/>
  <c r="R5629" i="1"/>
  <c r="R5627" i="1"/>
  <c r="R5626" i="1"/>
  <c r="R5625" i="1"/>
  <c r="R5624" i="1"/>
  <c r="R5623" i="1"/>
  <c r="R5622" i="1"/>
  <c r="R5621" i="1"/>
  <c r="R5620" i="1"/>
  <c r="R5619" i="1"/>
  <c r="R5618" i="1"/>
  <c r="J5617" i="1"/>
  <c r="R5617" i="1" s="1"/>
  <c r="I5616" i="1"/>
  <c r="R5616" i="1" s="1"/>
  <c r="I5615" i="1"/>
  <c r="R5615" i="1" s="1"/>
  <c r="I5614" i="1"/>
  <c r="R5614" i="1" s="1"/>
  <c r="R5613" i="1"/>
  <c r="R5612" i="1"/>
  <c r="R5611" i="1"/>
  <c r="R5610" i="1"/>
  <c r="R5607" i="1"/>
  <c r="R5606" i="1"/>
  <c r="R5605" i="1"/>
  <c r="R5604" i="1"/>
  <c r="R5603" i="1"/>
  <c r="R5601" i="1"/>
  <c r="R5600" i="1"/>
  <c r="R5599" i="1"/>
  <c r="R5598" i="1"/>
  <c r="R5596" i="1"/>
  <c r="R5595" i="1"/>
  <c r="R5594" i="1"/>
  <c r="R5593" i="1"/>
  <c r="R5592" i="1"/>
  <c r="R5590" i="1"/>
  <c r="R5589" i="1"/>
  <c r="R5588" i="1"/>
  <c r="R5587" i="1"/>
  <c r="R5586" i="1"/>
  <c r="R5585" i="1"/>
  <c r="R5584" i="1"/>
  <c r="R5583" i="1"/>
  <c r="R5582" i="1"/>
  <c r="R5581" i="1"/>
  <c r="R5580" i="1"/>
  <c r="P5579" i="1"/>
  <c r="O5579" i="1"/>
  <c r="N5579" i="1"/>
  <c r="M5579" i="1"/>
  <c r="L5579" i="1"/>
  <c r="K5579" i="1"/>
  <c r="J5579" i="1"/>
  <c r="I5579" i="1"/>
  <c r="R5578" i="1"/>
  <c r="R5577" i="1"/>
  <c r="R5576" i="1"/>
  <c r="R5575" i="1"/>
  <c r="R5574" i="1"/>
  <c r="R5573" i="1"/>
  <c r="R5572" i="1"/>
  <c r="R5571" i="1"/>
  <c r="R5570" i="1"/>
  <c r="R5569" i="1"/>
  <c r="R5568" i="1"/>
  <c r="R5567" i="1"/>
  <c r="R5565" i="1"/>
  <c r="R5564" i="1"/>
  <c r="R5563" i="1"/>
  <c r="R5562" i="1"/>
  <c r="R5561" i="1"/>
  <c r="R5560" i="1"/>
  <c r="R5559" i="1"/>
  <c r="R5558" i="1"/>
  <c r="R5557" i="1"/>
  <c r="R5556" i="1"/>
  <c r="R5555" i="1"/>
  <c r="R5554" i="1"/>
  <c r="R5552" i="1"/>
  <c r="R5551" i="1"/>
  <c r="R5550" i="1"/>
  <c r="R5549" i="1"/>
  <c r="R5548" i="1"/>
  <c r="R5547" i="1"/>
  <c r="R5546" i="1"/>
  <c r="R5545" i="1"/>
  <c r="R5544" i="1"/>
  <c r="R5543" i="1"/>
  <c r="P5542" i="1"/>
  <c r="O5542" i="1"/>
  <c r="N5542" i="1"/>
  <c r="M5542" i="1"/>
  <c r="L5542" i="1"/>
  <c r="K5542" i="1"/>
  <c r="J5542" i="1"/>
  <c r="I5542" i="1"/>
  <c r="H5542" i="1"/>
  <c r="G5542" i="1"/>
  <c r="F5542" i="1"/>
  <c r="R5541" i="1"/>
  <c r="R5540" i="1"/>
  <c r="R5539" i="1"/>
  <c r="R5538" i="1"/>
  <c r="R5537" i="1"/>
  <c r="R5536" i="1"/>
  <c r="R5535" i="1"/>
  <c r="R5534" i="1"/>
  <c r="R5533" i="1"/>
  <c r="R5532" i="1"/>
  <c r="R5531" i="1"/>
  <c r="F5530" i="1"/>
  <c r="R5530" i="1" s="1"/>
  <c r="P5529" i="1"/>
  <c r="O5529" i="1"/>
  <c r="N5529" i="1"/>
  <c r="M5529" i="1"/>
  <c r="L5529" i="1"/>
  <c r="K5529" i="1"/>
  <c r="J5529" i="1"/>
  <c r="I5529" i="1"/>
  <c r="H5529" i="1"/>
  <c r="G5529" i="1"/>
  <c r="P5523" i="1"/>
  <c r="O5523" i="1"/>
  <c r="N5523" i="1"/>
  <c r="M5523" i="1"/>
  <c r="L5523" i="1"/>
  <c r="K5523" i="1"/>
  <c r="J5523" i="1"/>
  <c r="I5523" i="1"/>
  <c r="H5523" i="1"/>
  <c r="G5523" i="1"/>
  <c r="F5523" i="1"/>
  <c r="R5637" i="1" l="1"/>
  <c r="G5608" i="1"/>
  <c r="R5762" i="1"/>
  <c r="R5794" i="1" s="1"/>
  <c r="Q5608" i="1"/>
  <c r="F5529" i="1"/>
  <c r="F5608" i="1" s="1"/>
  <c r="F5640" i="1" s="1"/>
  <c r="G5640" i="1"/>
  <c r="M5608" i="1"/>
  <c r="M5640" i="1" s="1"/>
  <c r="N5608" i="1"/>
  <c r="N5640" i="1" s="1"/>
  <c r="O5608" i="1"/>
  <c r="O5640" i="1" s="1"/>
  <c r="H5608" i="1"/>
  <c r="H5640" i="1" s="1"/>
  <c r="P5608" i="1"/>
  <c r="P5640" i="1" s="1"/>
  <c r="R5529" i="1"/>
  <c r="I5608" i="1"/>
  <c r="I5640" i="1" s="1"/>
  <c r="R5542" i="1"/>
  <c r="J5608" i="1"/>
  <c r="J5640" i="1" s="1"/>
  <c r="K5608" i="1"/>
  <c r="K5640" i="1" s="1"/>
  <c r="R5579" i="1"/>
  <c r="R5523" i="1"/>
  <c r="L5608" i="1"/>
  <c r="L5640" i="1" s="1"/>
  <c r="R5442" i="1"/>
  <c r="R5443" i="1"/>
  <c r="R5444" i="1"/>
  <c r="R5445" i="1"/>
  <c r="R5446" i="1"/>
  <c r="R5447" i="1"/>
  <c r="R5448" i="1"/>
  <c r="R5449" i="1"/>
  <c r="R5450" i="1"/>
  <c r="R5441" i="1"/>
  <c r="R5405" i="1"/>
  <c r="R5406" i="1"/>
  <c r="R5407" i="1"/>
  <c r="R5408" i="1"/>
  <c r="R5409" i="1"/>
  <c r="R5410" i="1"/>
  <c r="R5411" i="1"/>
  <c r="R5412" i="1"/>
  <c r="R5413" i="1"/>
  <c r="R5404" i="1"/>
  <c r="R5392" i="1"/>
  <c r="R5393" i="1"/>
  <c r="R5394" i="1"/>
  <c r="R5395" i="1"/>
  <c r="R5396" i="1"/>
  <c r="R5397" i="1"/>
  <c r="R5398" i="1"/>
  <c r="R5399" i="1"/>
  <c r="R5400" i="1"/>
  <c r="R5401" i="1"/>
  <c r="R5402" i="1"/>
  <c r="R5386" i="1"/>
  <c r="R5387" i="1"/>
  <c r="R5388" i="1"/>
  <c r="R5389" i="1"/>
  <c r="R5385" i="1"/>
  <c r="R5608" i="1" l="1"/>
  <c r="R5640" i="1" s="1"/>
  <c r="R5479" i="1"/>
  <c r="R5480" i="1"/>
  <c r="R5481" i="1"/>
  <c r="R5482" i="1"/>
  <c r="R5483" i="1"/>
  <c r="R5484" i="1"/>
  <c r="R5485" i="1"/>
  <c r="R5486" i="1"/>
  <c r="R5487" i="1"/>
  <c r="R5488" i="1"/>
  <c r="R5478" i="1"/>
  <c r="P5403" i="1"/>
  <c r="P5390" i="1"/>
  <c r="P5498" i="1"/>
  <c r="R5471" i="1"/>
  <c r="P5440" i="1"/>
  <c r="P5384" i="1"/>
  <c r="O5498" i="1"/>
  <c r="N5498" i="1"/>
  <c r="M5498" i="1"/>
  <c r="L5498" i="1"/>
  <c r="K5498" i="1"/>
  <c r="J5498" i="1"/>
  <c r="I5498" i="1"/>
  <c r="H5498" i="1"/>
  <c r="G5498" i="1"/>
  <c r="F5498" i="1"/>
  <c r="R5491" i="1"/>
  <c r="R5490" i="1"/>
  <c r="J5478" i="1"/>
  <c r="I5477" i="1"/>
  <c r="R5477" i="1" s="1"/>
  <c r="I5476" i="1"/>
  <c r="R5476" i="1" s="1"/>
  <c r="I5475" i="1"/>
  <c r="R5475" i="1" s="1"/>
  <c r="R5474" i="1"/>
  <c r="R5473" i="1"/>
  <c r="R5472" i="1"/>
  <c r="R5468" i="1"/>
  <c r="R5467" i="1"/>
  <c r="R5466" i="1"/>
  <c r="R5465" i="1"/>
  <c r="R5464" i="1"/>
  <c r="R5462" i="1"/>
  <c r="R5461" i="1"/>
  <c r="R5460" i="1"/>
  <c r="R5459" i="1"/>
  <c r="R5457" i="1"/>
  <c r="R5456" i="1"/>
  <c r="R5455" i="1"/>
  <c r="R5454" i="1"/>
  <c r="R5453" i="1"/>
  <c r="R5451" i="1"/>
  <c r="R5440" i="1"/>
  <c r="O5440" i="1"/>
  <c r="N5440" i="1"/>
  <c r="M5440" i="1"/>
  <c r="L5440" i="1"/>
  <c r="K5440" i="1"/>
  <c r="J5440" i="1"/>
  <c r="I5440" i="1"/>
  <c r="R5439" i="1"/>
  <c r="R5438" i="1"/>
  <c r="R5437" i="1"/>
  <c r="R5436" i="1"/>
  <c r="R5435" i="1"/>
  <c r="R5434" i="1"/>
  <c r="R5433" i="1"/>
  <c r="R5432" i="1"/>
  <c r="R5431" i="1"/>
  <c r="R5430" i="1"/>
  <c r="R5429" i="1"/>
  <c r="R5428" i="1"/>
  <c r="R5426" i="1"/>
  <c r="R5425" i="1"/>
  <c r="R5424" i="1"/>
  <c r="R5423" i="1"/>
  <c r="R5422" i="1"/>
  <c r="R5421" i="1"/>
  <c r="R5420" i="1"/>
  <c r="R5419" i="1"/>
  <c r="R5418" i="1"/>
  <c r="R5417" i="1"/>
  <c r="R5416" i="1"/>
  <c r="R5415" i="1"/>
  <c r="R5403" i="1"/>
  <c r="O5403" i="1"/>
  <c r="N5403" i="1"/>
  <c r="M5403" i="1"/>
  <c r="L5403" i="1"/>
  <c r="K5403" i="1"/>
  <c r="J5403" i="1"/>
  <c r="I5403" i="1"/>
  <c r="H5403" i="1"/>
  <c r="G5403" i="1"/>
  <c r="F5403" i="1"/>
  <c r="F5391" i="1"/>
  <c r="R5391" i="1" s="1"/>
  <c r="O5390" i="1"/>
  <c r="N5390" i="1"/>
  <c r="M5390" i="1"/>
  <c r="L5390" i="1"/>
  <c r="K5390" i="1"/>
  <c r="J5390" i="1"/>
  <c r="I5390" i="1"/>
  <c r="H5390" i="1"/>
  <c r="G5390" i="1"/>
  <c r="R5384" i="1"/>
  <c r="O5384" i="1"/>
  <c r="N5384" i="1"/>
  <c r="M5384" i="1"/>
  <c r="L5384" i="1"/>
  <c r="K5384" i="1"/>
  <c r="J5384" i="1"/>
  <c r="I5384" i="1"/>
  <c r="H5384" i="1"/>
  <c r="G5384" i="1"/>
  <c r="F5384" i="1"/>
  <c r="G5469" i="1" l="1"/>
  <c r="G5501" i="1" s="1"/>
  <c r="O5469" i="1"/>
  <c r="O5501" i="1" s="1"/>
  <c r="L5469" i="1"/>
  <c r="L5501" i="1" s="1"/>
  <c r="P5469" i="1"/>
  <c r="P5501" i="1" s="1"/>
  <c r="I5469" i="1"/>
  <c r="I5501" i="1" s="1"/>
  <c r="M5469" i="1"/>
  <c r="M5501" i="1" s="1"/>
  <c r="K5469" i="1"/>
  <c r="K5501" i="1" s="1"/>
  <c r="R5390" i="1"/>
  <c r="R5469" i="1" s="1"/>
  <c r="R5501" i="1" s="1"/>
  <c r="J5469" i="1"/>
  <c r="J5501" i="1" s="1"/>
  <c r="H5469" i="1"/>
  <c r="H5501" i="1" s="1"/>
  <c r="N5469" i="1"/>
  <c r="N5501" i="1" s="1"/>
  <c r="R5498" i="1"/>
  <c r="F5390" i="1"/>
  <c r="F5469" i="1" s="1"/>
  <c r="F5501" i="1" s="1"/>
  <c r="P5343" i="1"/>
  <c r="P5344" i="1"/>
  <c r="P5345" i="1"/>
  <c r="P5346" i="1"/>
  <c r="P5330" i="1"/>
  <c r="P5331" i="1"/>
  <c r="P5332" i="1"/>
  <c r="P5337" i="1"/>
  <c r="P5338" i="1"/>
  <c r="P5339" i="1"/>
  <c r="P5340" i="1"/>
  <c r="P5341" i="1"/>
  <c r="P5342" i="1"/>
  <c r="P5329" i="1"/>
  <c r="P5300" i="1"/>
  <c r="P5301" i="1"/>
  <c r="P5302" i="1"/>
  <c r="P5303" i="1"/>
  <c r="P5304" i="1"/>
  <c r="P5305" i="1"/>
  <c r="P5306" i="1"/>
  <c r="P5307" i="1"/>
  <c r="P5308" i="1"/>
  <c r="P5309" i="1"/>
  <c r="P5299" i="1"/>
  <c r="P5263" i="1"/>
  <c r="P5264" i="1"/>
  <c r="P5265" i="1"/>
  <c r="P5266" i="1"/>
  <c r="P5267" i="1"/>
  <c r="P5268" i="1"/>
  <c r="P5269" i="1"/>
  <c r="P5270" i="1"/>
  <c r="P5271" i="1"/>
  <c r="P5262" i="1"/>
  <c r="P5260" i="1"/>
  <c r="P5250" i="1"/>
  <c r="P5251" i="1"/>
  <c r="P5252" i="1"/>
  <c r="P5253" i="1"/>
  <c r="P5254" i="1"/>
  <c r="P5255" i="1"/>
  <c r="P5256" i="1"/>
  <c r="P5257" i="1"/>
  <c r="P5258" i="1"/>
  <c r="P5259" i="1"/>
  <c r="P5244" i="1"/>
  <c r="P5245" i="1"/>
  <c r="P5246" i="1"/>
  <c r="P5247" i="1"/>
  <c r="P5243" i="1"/>
  <c r="N5356" i="1"/>
  <c r="O5356" i="1"/>
  <c r="O5242" i="1"/>
  <c r="O5248" i="1"/>
  <c r="O5261" i="1"/>
  <c r="O5298" i="1"/>
  <c r="P5311" i="1"/>
  <c r="P5312" i="1"/>
  <c r="P5313" i="1"/>
  <c r="P5314" i="1"/>
  <c r="P5315" i="1"/>
  <c r="P5317" i="1"/>
  <c r="P5318" i="1"/>
  <c r="P5319" i="1"/>
  <c r="P5320" i="1"/>
  <c r="O5327" i="1" l="1"/>
  <c r="O5359" i="1" s="1"/>
  <c r="M5356" i="1"/>
  <c r="L5356" i="1"/>
  <c r="K5356" i="1"/>
  <c r="J5356" i="1"/>
  <c r="I5356" i="1"/>
  <c r="H5356" i="1"/>
  <c r="G5356" i="1"/>
  <c r="F5356" i="1"/>
  <c r="P5349" i="1"/>
  <c r="P5348" i="1"/>
  <c r="J5336" i="1"/>
  <c r="P5336" i="1" s="1"/>
  <c r="I5335" i="1"/>
  <c r="P5335" i="1" s="1"/>
  <c r="I5334" i="1"/>
  <c r="P5334" i="1" s="1"/>
  <c r="I5333" i="1"/>
  <c r="P5333" i="1" s="1"/>
  <c r="P5326" i="1"/>
  <c r="P5325" i="1"/>
  <c r="P5324" i="1"/>
  <c r="P5323" i="1"/>
  <c r="P5322" i="1"/>
  <c r="N5298" i="1"/>
  <c r="M5298" i="1"/>
  <c r="L5298" i="1"/>
  <c r="K5298" i="1"/>
  <c r="J5298" i="1"/>
  <c r="I5298" i="1"/>
  <c r="P5297" i="1"/>
  <c r="P5296" i="1"/>
  <c r="P5295" i="1"/>
  <c r="P5294" i="1"/>
  <c r="P5293" i="1"/>
  <c r="P5292" i="1"/>
  <c r="P5291" i="1"/>
  <c r="P5290" i="1"/>
  <c r="P5289" i="1"/>
  <c r="P5288" i="1"/>
  <c r="P5287" i="1"/>
  <c r="P5286" i="1"/>
  <c r="P5284" i="1"/>
  <c r="P5283" i="1"/>
  <c r="P5282" i="1"/>
  <c r="P5281" i="1"/>
  <c r="P5280" i="1"/>
  <c r="P5279" i="1"/>
  <c r="P5278" i="1"/>
  <c r="P5277" i="1"/>
  <c r="P5276" i="1"/>
  <c r="P5275" i="1"/>
  <c r="P5274" i="1"/>
  <c r="P5273" i="1"/>
  <c r="N5261" i="1"/>
  <c r="M5261" i="1"/>
  <c r="L5261" i="1"/>
  <c r="K5261" i="1"/>
  <c r="J5261" i="1"/>
  <c r="I5261" i="1"/>
  <c r="H5261" i="1"/>
  <c r="G5261" i="1"/>
  <c r="F5261" i="1"/>
  <c r="F5249" i="1"/>
  <c r="N5248" i="1"/>
  <c r="M5248" i="1"/>
  <c r="L5248" i="1"/>
  <c r="K5248" i="1"/>
  <c r="J5248" i="1"/>
  <c r="I5248" i="1"/>
  <c r="H5248" i="1"/>
  <c r="G5248" i="1"/>
  <c r="N5242" i="1"/>
  <c r="M5242" i="1"/>
  <c r="L5242" i="1"/>
  <c r="K5242" i="1"/>
  <c r="J5242" i="1"/>
  <c r="I5242" i="1"/>
  <c r="H5242" i="1"/>
  <c r="G5242" i="1"/>
  <c r="F5242" i="1"/>
  <c r="F5248" i="1" l="1"/>
  <c r="P5249" i="1"/>
  <c r="N5327" i="1"/>
  <c r="M5327" i="1"/>
  <c r="M5359" i="1" s="1"/>
  <c r="G5327" i="1"/>
  <c r="G5359" i="1" s="1"/>
  <c r="H5327" i="1"/>
  <c r="H5359" i="1" s="1"/>
  <c r="P5261" i="1"/>
  <c r="L5327" i="1"/>
  <c r="L5359" i="1" s="1"/>
  <c r="P5242" i="1"/>
  <c r="P5298" i="1"/>
  <c r="J5327" i="1"/>
  <c r="J5359" i="1" s="1"/>
  <c r="F5327" i="1"/>
  <c r="F5359" i="1" s="1"/>
  <c r="I5327" i="1"/>
  <c r="I5359" i="1" s="1"/>
  <c r="K5327" i="1"/>
  <c r="K5359" i="1" s="1"/>
  <c r="P5356" i="1"/>
  <c r="N5359" i="1"/>
  <c r="P5248" i="1"/>
  <c r="O5174" i="1"/>
  <c r="O5175" i="1"/>
  <c r="O5176" i="1"/>
  <c r="O5181" i="1"/>
  <c r="O5173" i="1"/>
  <c r="O5144" i="1"/>
  <c r="O5145" i="1"/>
  <c r="O5146" i="1"/>
  <c r="O5147" i="1"/>
  <c r="O5148" i="1"/>
  <c r="O5149" i="1"/>
  <c r="O5150" i="1"/>
  <c r="O5151" i="1"/>
  <c r="O5152" i="1"/>
  <c r="O5153" i="1"/>
  <c r="O5143" i="1"/>
  <c r="O5107" i="1"/>
  <c r="O5108" i="1"/>
  <c r="O5109" i="1"/>
  <c r="O5110" i="1"/>
  <c r="O5111" i="1"/>
  <c r="O5112" i="1"/>
  <c r="O5113" i="1"/>
  <c r="O5114" i="1"/>
  <c r="O5115" i="1"/>
  <c r="O5106" i="1"/>
  <c r="O5101" i="1"/>
  <c r="O5102" i="1"/>
  <c r="O5103" i="1"/>
  <c r="O5104" i="1"/>
  <c r="O5094" i="1"/>
  <c r="O5095" i="1"/>
  <c r="O5096" i="1"/>
  <c r="O5097" i="1"/>
  <c r="O5098" i="1"/>
  <c r="O5099" i="1"/>
  <c r="O5100" i="1"/>
  <c r="O5088" i="1"/>
  <c r="O5089" i="1"/>
  <c r="O5090" i="1"/>
  <c r="O5091" i="1"/>
  <c r="O5087" i="1"/>
  <c r="P5327" i="1" l="1"/>
  <c r="P5359" i="1" s="1"/>
  <c r="O5183" i="1"/>
  <c r="O5184" i="1"/>
  <c r="O5185" i="1"/>
  <c r="O5186" i="1"/>
  <c r="O5187" i="1"/>
  <c r="N5086" i="1"/>
  <c r="N5092" i="1"/>
  <c r="N5105" i="1"/>
  <c r="N5142" i="1"/>
  <c r="N5194" i="1"/>
  <c r="M5194" i="1"/>
  <c r="L5194" i="1"/>
  <c r="K5194" i="1"/>
  <c r="J5194" i="1"/>
  <c r="I5194" i="1"/>
  <c r="H5194" i="1"/>
  <c r="G5194" i="1"/>
  <c r="F5194" i="1"/>
  <c r="J5180" i="1"/>
  <c r="O5180" i="1" s="1"/>
  <c r="I5179" i="1"/>
  <c r="O5179" i="1" s="1"/>
  <c r="I5178" i="1"/>
  <c r="O5178" i="1" s="1"/>
  <c r="I5177" i="1"/>
  <c r="O5177" i="1" s="1"/>
  <c r="O5170" i="1"/>
  <c r="O5169" i="1"/>
  <c r="O5168" i="1"/>
  <c r="O5167" i="1"/>
  <c r="O5166" i="1"/>
  <c r="O5164" i="1"/>
  <c r="O5163" i="1"/>
  <c r="O5162" i="1"/>
  <c r="O5161" i="1"/>
  <c r="O5159" i="1"/>
  <c r="O5158" i="1"/>
  <c r="O5157" i="1"/>
  <c r="O5156" i="1"/>
  <c r="O5155" i="1"/>
  <c r="M5142" i="1"/>
  <c r="L5142" i="1"/>
  <c r="K5142" i="1"/>
  <c r="J5142" i="1"/>
  <c r="I5142" i="1"/>
  <c r="O5141" i="1"/>
  <c r="O5140" i="1"/>
  <c r="O5139" i="1"/>
  <c r="O5138" i="1"/>
  <c r="O5137" i="1"/>
  <c r="O5136" i="1"/>
  <c r="O5135" i="1"/>
  <c r="O5134" i="1"/>
  <c r="O5133" i="1"/>
  <c r="O5132" i="1"/>
  <c r="O5131" i="1"/>
  <c r="O5130" i="1"/>
  <c r="O5128" i="1"/>
  <c r="O5127" i="1"/>
  <c r="O5126" i="1"/>
  <c r="O5125" i="1"/>
  <c r="O5124" i="1"/>
  <c r="O5123" i="1"/>
  <c r="O5122" i="1"/>
  <c r="O5121" i="1"/>
  <c r="O5120" i="1"/>
  <c r="O5119" i="1"/>
  <c r="O5118" i="1"/>
  <c r="O5117" i="1"/>
  <c r="M5105" i="1"/>
  <c r="L5105" i="1"/>
  <c r="K5105" i="1"/>
  <c r="J5105" i="1"/>
  <c r="I5105" i="1"/>
  <c r="I5171" i="1" s="1"/>
  <c r="H5105" i="1"/>
  <c r="H5171" i="1" s="1"/>
  <c r="H5197" i="1" s="1"/>
  <c r="G5105" i="1"/>
  <c r="F5105" i="1"/>
  <c r="F5093" i="1"/>
  <c r="O5093" i="1" s="1"/>
  <c r="M5092" i="1"/>
  <c r="L5092" i="1"/>
  <c r="K5092" i="1"/>
  <c r="J5092" i="1"/>
  <c r="I5092" i="1"/>
  <c r="H5092" i="1"/>
  <c r="G5092" i="1"/>
  <c r="M5086" i="1"/>
  <c r="L5086" i="1"/>
  <c r="K5086" i="1"/>
  <c r="J5086" i="1"/>
  <c r="I5086" i="1"/>
  <c r="H5086" i="1"/>
  <c r="G5086" i="1"/>
  <c r="F5086" i="1"/>
  <c r="O5194" i="1" l="1"/>
  <c r="G5171" i="1"/>
  <c r="G5197" i="1" s="1"/>
  <c r="K5171" i="1"/>
  <c r="K5197" i="1" s="1"/>
  <c r="O5086" i="1"/>
  <c r="N5171" i="1"/>
  <c r="N5197" i="1" s="1"/>
  <c r="M5171" i="1"/>
  <c r="M5197" i="1" s="1"/>
  <c r="L5171" i="1"/>
  <c r="L5197" i="1" s="1"/>
  <c r="O5142" i="1"/>
  <c r="J5171" i="1"/>
  <c r="J5197" i="1" s="1"/>
  <c r="O5105" i="1"/>
  <c r="O5092" i="1"/>
  <c r="I5197" i="1"/>
  <c r="F5092" i="1"/>
  <c r="F5171" i="1" s="1"/>
  <c r="F5197" i="1" s="1"/>
  <c r="N5035" i="1"/>
  <c r="N5034" i="1"/>
  <c r="N5033" i="1"/>
  <c r="N5028" i="1"/>
  <c r="N5027" i="1"/>
  <c r="N5026" i="1"/>
  <c r="N5025" i="1"/>
  <c r="N4940" i="1"/>
  <c r="N4949" i="1"/>
  <c r="N4966" i="1"/>
  <c r="N4967" i="1"/>
  <c r="N4959" i="1"/>
  <c r="N4960" i="1"/>
  <c r="N4961" i="1"/>
  <c r="N4962" i="1"/>
  <c r="N4963" i="1"/>
  <c r="N4964" i="1"/>
  <c r="N4965" i="1"/>
  <c r="N4958" i="1"/>
  <c r="N4996" i="1"/>
  <c r="N4997" i="1"/>
  <c r="N4998" i="1"/>
  <c r="N4999" i="1"/>
  <c r="N5000" i="1"/>
  <c r="N5001" i="1"/>
  <c r="N5002" i="1"/>
  <c r="N5003" i="1"/>
  <c r="N5004" i="1"/>
  <c r="N4995" i="1"/>
  <c r="N4969" i="1"/>
  <c r="N4970" i="1"/>
  <c r="N4952" i="1"/>
  <c r="N4953" i="1"/>
  <c r="N4954" i="1"/>
  <c r="N4955" i="1"/>
  <c r="N4956" i="1"/>
  <c r="N4946" i="1"/>
  <c r="N4947" i="1"/>
  <c r="N4948" i="1"/>
  <c r="N4950" i="1"/>
  <c r="N4951" i="1"/>
  <c r="N4941" i="1"/>
  <c r="N4942" i="1"/>
  <c r="N4943" i="1"/>
  <c r="N4939" i="1"/>
  <c r="N5022" i="1"/>
  <c r="M5046" i="1"/>
  <c r="M4994" i="1"/>
  <c r="M4957" i="1"/>
  <c r="M4944" i="1"/>
  <c r="M4938" i="1"/>
  <c r="N5046" i="1"/>
  <c r="L5046" i="1"/>
  <c r="K5046" i="1"/>
  <c r="J5046" i="1"/>
  <c r="I5046" i="1"/>
  <c r="H5046" i="1"/>
  <c r="G5046" i="1"/>
  <c r="F5046" i="1"/>
  <c r="N5036" i="1"/>
  <c r="J5032" i="1"/>
  <c r="N5032" i="1" s="1"/>
  <c r="I5031" i="1"/>
  <c r="N5031" i="1" s="1"/>
  <c r="I5030" i="1"/>
  <c r="N5030" i="1" s="1"/>
  <c r="I5029" i="1"/>
  <c r="N5029" i="1" s="1"/>
  <c r="N5021" i="1"/>
  <c r="N5020" i="1"/>
  <c r="N5019" i="1"/>
  <c r="N5018" i="1"/>
  <c r="N5016" i="1"/>
  <c r="N5015" i="1"/>
  <c r="N5014" i="1"/>
  <c r="N5013" i="1"/>
  <c r="N5011" i="1"/>
  <c r="N5010" i="1"/>
  <c r="N5009" i="1"/>
  <c r="N5008" i="1"/>
  <c r="N5007" i="1"/>
  <c r="N5005" i="1"/>
  <c r="L4994" i="1"/>
  <c r="K4994" i="1"/>
  <c r="J4994" i="1"/>
  <c r="I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0" i="1"/>
  <c r="N4979" i="1"/>
  <c r="N4978" i="1"/>
  <c r="N4977" i="1"/>
  <c r="N4976" i="1"/>
  <c r="N4975" i="1"/>
  <c r="N4974" i="1"/>
  <c r="N4973" i="1"/>
  <c r="N4972" i="1"/>
  <c r="N4971" i="1"/>
  <c r="L4957" i="1"/>
  <c r="K4957" i="1"/>
  <c r="J4957" i="1"/>
  <c r="I4957" i="1"/>
  <c r="H4957" i="1"/>
  <c r="G4957" i="1"/>
  <c r="F4957" i="1"/>
  <c r="F4945" i="1"/>
  <c r="N4945" i="1" s="1"/>
  <c r="L4944" i="1"/>
  <c r="K4944" i="1"/>
  <c r="J4944" i="1"/>
  <c r="I4944" i="1"/>
  <c r="H4944" i="1"/>
  <c r="G4944" i="1"/>
  <c r="L4938" i="1"/>
  <c r="K4938" i="1"/>
  <c r="J4938" i="1"/>
  <c r="I4938" i="1"/>
  <c r="H4938" i="1"/>
  <c r="G4938" i="1"/>
  <c r="F4938" i="1"/>
  <c r="O5171" i="1" l="1"/>
  <c r="O5197" i="1" s="1"/>
  <c r="N4994" i="1"/>
  <c r="N4938" i="1"/>
  <c r="N4944" i="1"/>
  <c r="G5023" i="1"/>
  <c r="N4957" i="1"/>
  <c r="N5023" i="1" s="1"/>
  <c r="N5049" i="1" s="1"/>
  <c r="M5023" i="1"/>
  <c r="M5049" i="1" s="1"/>
  <c r="H5023" i="1"/>
  <c r="H5049" i="1" s="1"/>
  <c r="I5023" i="1"/>
  <c r="I5049" i="1" s="1"/>
  <c r="J5023" i="1"/>
  <c r="J5049" i="1" s="1"/>
  <c r="G5049" i="1"/>
  <c r="K5023" i="1"/>
  <c r="K5049" i="1" s="1"/>
  <c r="L5023" i="1"/>
  <c r="L5049" i="1" s="1"/>
  <c r="F4944" i="1"/>
  <c r="F5023" i="1" s="1"/>
  <c r="F5049" i="1" s="1"/>
  <c r="M4854" i="1" l="1"/>
  <c r="M4818" i="1"/>
  <c r="M4819" i="1"/>
  <c r="M4820" i="1"/>
  <c r="M4821" i="1"/>
  <c r="M4822" i="1"/>
  <c r="M4823" i="1"/>
  <c r="M4824" i="1"/>
  <c r="M4825" i="1"/>
  <c r="M4826" i="1"/>
  <c r="M4827" i="1"/>
  <c r="M4817" i="1"/>
  <c r="M4805" i="1"/>
  <c r="M4806" i="1"/>
  <c r="M4807" i="1"/>
  <c r="M4808" i="1"/>
  <c r="M4809" i="1"/>
  <c r="M4810" i="1"/>
  <c r="M4811" i="1"/>
  <c r="M4812" i="1"/>
  <c r="M4813" i="1"/>
  <c r="M4814" i="1"/>
  <c r="M4815" i="1"/>
  <c r="M4799" i="1"/>
  <c r="M4800" i="1"/>
  <c r="M4801" i="1"/>
  <c r="M4802" i="1"/>
  <c r="M4798" i="1"/>
  <c r="L4903" i="1"/>
  <c r="L4803" i="1"/>
  <c r="L4816" i="1"/>
  <c r="L4853" i="1"/>
  <c r="L4797" i="1"/>
  <c r="K4903" i="1"/>
  <c r="J4903" i="1"/>
  <c r="I4903" i="1"/>
  <c r="H4903" i="1"/>
  <c r="G4903" i="1"/>
  <c r="F4903" i="1"/>
  <c r="M4893" i="1"/>
  <c r="M4903" i="1" s="1"/>
  <c r="M4892" i="1"/>
  <c r="M4890" i="1"/>
  <c r="J4889" i="1"/>
  <c r="M4889" i="1" s="1"/>
  <c r="I4888" i="1"/>
  <c r="M4888" i="1" s="1"/>
  <c r="I4887" i="1"/>
  <c r="M4887" i="1" s="1"/>
  <c r="I4886" i="1"/>
  <c r="M4886" i="1" s="1"/>
  <c r="M4885" i="1"/>
  <c r="M4884" i="1"/>
  <c r="M4881" i="1"/>
  <c r="M4880" i="1"/>
  <c r="M4879" i="1"/>
  <c r="M4878" i="1"/>
  <c r="M4877" i="1"/>
  <c r="M4875" i="1"/>
  <c r="M4874" i="1"/>
  <c r="M4873" i="1"/>
  <c r="M4872" i="1"/>
  <c r="M4870" i="1"/>
  <c r="M4869" i="1"/>
  <c r="M4868" i="1"/>
  <c r="M4867" i="1"/>
  <c r="M4866" i="1"/>
  <c r="M4864" i="1"/>
  <c r="M4863" i="1"/>
  <c r="M4862" i="1"/>
  <c r="M4861" i="1"/>
  <c r="M4860" i="1"/>
  <c r="M4859" i="1"/>
  <c r="M4858" i="1"/>
  <c r="M4857" i="1"/>
  <c r="M4856" i="1"/>
  <c r="M4855" i="1"/>
  <c r="K4853" i="1"/>
  <c r="J4853" i="1"/>
  <c r="I4853" i="1"/>
  <c r="M4852" i="1"/>
  <c r="M4851" i="1"/>
  <c r="M4850" i="1"/>
  <c r="M4849" i="1"/>
  <c r="M4848" i="1"/>
  <c r="M4847" i="1"/>
  <c r="M4846" i="1"/>
  <c r="M4845" i="1"/>
  <c r="M4844" i="1"/>
  <c r="M4843" i="1"/>
  <c r="M4842" i="1"/>
  <c r="M4841" i="1"/>
  <c r="M4839" i="1"/>
  <c r="M4838" i="1"/>
  <c r="M4837" i="1"/>
  <c r="M4836" i="1"/>
  <c r="M4835" i="1"/>
  <c r="M4834" i="1"/>
  <c r="M4833" i="1"/>
  <c r="M4832" i="1"/>
  <c r="M4831" i="1"/>
  <c r="M4830" i="1"/>
  <c r="M4829" i="1"/>
  <c r="M4828" i="1"/>
  <c r="K4816" i="1"/>
  <c r="J4816" i="1"/>
  <c r="I4816" i="1"/>
  <c r="H4816" i="1"/>
  <c r="G4816" i="1"/>
  <c r="F4816" i="1"/>
  <c r="F4804" i="1"/>
  <c r="F4803" i="1" s="1"/>
  <c r="K4803" i="1"/>
  <c r="J4803" i="1"/>
  <c r="I4803" i="1"/>
  <c r="H4803" i="1"/>
  <c r="G4803" i="1"/>
  <c r="K4797" i="1"/>
  <c r="J4797" i="1"/>
  <c r="I4797" i="1"/>
  <c r="H4797" i="1"/>
  <c r="G4797" i="1"/>
  <c r="F4797" i="1"/>
  <c r="F4882" i="1" l="1"/>
  <c r="F4906" i="1" s="1"/>
  <c r="H4882" i="1"/>
  <c r="H4906" i="1" s="1"/>
  <c r="I4882" i="1"/>
  <c r="I4906" i="1" s="1"/>
  <c r="J4882" i="1"/>
  <c r="M4853" i="1"/>
  <c r="M4804" i="1"/>
  <c r="M4803" i="1" s="1"/>
  <c r="M4816" i="1"/>
  <c r="L4882" i="1"/>
  <c r="L4906" i="1" s="1"/>
  <c r="K4882" i="1"/>
  <c r="K4906" i="1" s="1"/>
  <c r="G4882" i="1"/>
  <c r="G4906" i="1" s="1"/>
  <c r="M4797" i="1"/>
  <c r="J4906" i="1"/>
  <c r="L4727" i="1"/>
  <c r="L4728" i="1"/>
  <c r="L4729" i="1"/>
  <c r="L4730" i="1"/>
  <c r="L4731" i="1"/>
  <c r="L4732" i="1"/>
  <c r="L4733" i="1"/>
  <c r="L4734" i="1"/>
  <c r="L4735" i="1"/>
  <c r="L4736" i="1"/>
  <c r="L4726" i="1"/>
  <c r="L4697" i="1"/>
  <c r="L4698" i="1"/>
  <c r="L4690" i="1"/>
  <c r="L4691" i="1"/>
  <c r="L4692" i="1"/>
  <c r="L4693" i="1"/>
  <c r="L4694" i="1"/>
  <c r="L4695" i="1"/>
  <c r="L4696" i="1"/>
  <c r="L4689" i="1"/>
  <c r="L4687" i="1"/>
  <c r="L4677" i="1"/>
  <c r="L4678" i="1"/>
  <c r="L4679" i="1"/>
  <c r="L4680" i="1"/>
  <c r="L4681" i="1"/>
  <c r="L4682" i="1"/>
  <c r="L4683" i="1"/>
  <c r="L4684" i="1"/>
  <c r="L4685" i="1"/>
  <c r="L4686" i="1"/>
  <c r="L4671" i="1"/>
  <c r="L4672" i="1"/>
  <c r="L4673" i="1"/>
  <c r="L4674" i="1"/>
  <c r="L4670" i="1"/>
  <c r="K4688" i="1"/>
  <c r="K4775" i="1"/>
  <c r="K4725" i="1"/>
  <c r="K4675" i="1"/>
  <c r="K4669" i="1"/>
  <c r="J4775" i="1"/>
  <c r="I4775" i="1"/>
  <c r="H4775" i="1"/>
  <c r="G4775" i="1"/>
  <c r="F4775" i="1"/>
  <c r="L4765" i="1"/>
  <c r="L4775" i="1" s="1"/>
  <c r="L4764" i="1"/>
  <c r="L4762" i="1"/>
  <c r="J4761" i="1"/>
  <c r="L4761" i="1" s="1"/>
  <c r="I4760" i="1"/>
  <c r="L4760" i="1" s="1"/>
  <c r="I4759" i="1"/>
  <c r="L4759" i="1" s="1"/>
  <c r="I4758" i="1"/>
  <c r="L4758" i="1" s="1"/>
  <c r="L4757" i="1"/>
  <c r="L4756" i="1"/>
  <c r="L4753" i="1"/>
  <c r="L4752" i="1"/>
  <c r="L4751" i="1"/>
  <c r="L4750" i="1"/>
  <c r="L4749" i="1"/>
  <c r="L4747" i="1"/>
  <c r="L4746" i="1"/>
  <c r="L4745" i="1"/>
  <c r="L4744" i="1"/>
  <c r="L4742" i="1"/>
  <c r="L4741" i="1"/>
  <c r="L4740" i="1"/>
  <c r="L4739" i="1"/>
  <c r="L4738" i="1"/>
  <c r="J4725" i="1"/>
  <c r="I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J4688" i="1"/>
  <c r="I4688" i="1"/>
  <c r="H4688" i="1"/>
  <c r="G4688" i="1"/>
  <c r="F4688" i="1"/>
  <c r="F4676" i="1"/>
  <c r="L4676" i="1" s="1"/>
  <c r="J4675" i="1"/>
  <c r="I4675" i="1"/>
  <c r="H4675" i="1"/>
  <c r="G4675" i="1"/>
  <c r="J4669" i="1"/>
  <c r="I4669" i="1"/>
  <c r="H4669" i="1"/>
  <c r="G4669" i="1"/>
  <c r="F4669" i="1"/>
  <c r="M4882" i="1" l="1"/>
  <c r="M4906" i="1" s="1"/>
  <c r="L4675" i="1"/>
  <c r="K4754" i="1"/>
  <c r="K4778" i="1" s="1"/>
  <c r="I4754" i="1"/>
  <c r="I4778" i="1" s="1"/>
  <c r="J4754" i="1"/>
  <c r="L4669" i="1"/>
  <c r="L4725" i="1"/>
  <c r="G4754" i="1"/>
  <c r="G4778" i="1" s="1"/>
  <c r="H4754" i="1"/>
  <c r="H4778" i="1" s="1"/>
  <c r="L4688" i="1"/>
  <c r="J4778" i="1"/>
  <c r="F4675" i="1"/>
  <c r="F4754" i="1" s="1"/>
  <c r="F4778" i="1" s="1"/>
  <c r="L4754" i="1" l="1"/>
  <c r="L4778" i="1" s="1"/>
  <c r="J4533" i="1" l="1"/>
  <c r="J4635" i="1"/>
  <c r="I4623" i="1"/>
  <c r="J4623" i="1" s="1"/>
  <c r="J4622" i="1"/>
  <c r="J4621" i="1"/>
  <c r="I4589" i="1"/>
  <c r="H4589" i="1"/>
  <c r="G4589" i="1"/>
  <c r="F4589" i="1"/>
  <c r="I4552" i="1"/>
  <c r="I4618" i="1" s="1"/>
  <c r="I4638" i="1" s="1"/>
  <c r="H4552" i="1"/>
  <c r="H4618" i="1" s="1"/>
  <c r="H4638" i="1" s="1"/>
  <c r="G4552" i="1"/>
  <c r="F4552" i="1"/>
  <c r="I4539" i="1"/>
  <c r="H4539" i="1"/>
  <c r="G4539" i="1"/>
  <c r="F4539" i="1"/>
  <c r="I4533" i="1"/>
  <c r="H4533" i="1"/>
  <c r="G4533" i="1"/>
  <c r="F4533" i="1"/>
  <c r="S4486" i="1"/>
  <c r="H4486" i="1"/>
  <c r="G4486" i="1"/>
  <c r="F4486" i="1"/>
  <c r="K4477" i="1"/>
  <c r="R4474" i="1"/>
  <c r="S4474" i="1" s="1"/>
  <c r="M4473" i="1"/>
  <c r="L4473" i="1"/>
  <c r="S4472" i="1"/>
  <c r="S4471" i="1"/>
  <c r="S4468" i="1"/>
  <c r="S4467" i="1"/>
  <c r="S4466" i="1"/>
  <c r="S4465" i="1"/>
  <c r="S4464" i="1"/>
  <c r="S4462" i="1"/>
  <c r="S4461" i="1"/>
  <c r="S4460" i="1"/>
  <c r="S4459" i="1"/>
  <c r="S4457" i="1"/>
  <c r="S4456" i="1"/>
  <c r="S4455" i="1"/>
  <c r="S4454" i="1"/>
  <c r="S4453" i="1"/>
  <c r="S4451" i="1"/>
  <c r="S4450" i="1"/>
  <c r="S4449" i="1"/>
  <c r="S4448" i="1"/>
  <c r="S4447" i="1"/>
  <c r="K4446" i="1"/>
  <c r="K4440" i="1" s="1"/>
  <c r="S4445" i="1"/>
  <c r="S4444" i="1"/>
  <c r="S4443" i="1"/>
  <c r="S4442" i="1"/>
  <c r="S4441" i="1"/>
  <c r="R4440" i="1"/>
  <c r="P4440" i="1"/>
  <c r="O4440" i="1"/>
  <c r="N4440" i="1"/>
  <c r="M4440" i="1"/>
  <c r="L4440" i="1"/>
  <c r="J4440" i="1"/>
  <c r="I4440" i="1"/>
  <c r="H4440" i="1"/>
  <c r="S4439" i="1"/>
  <c r="S4438" i="1"/>
  <c r="S4437" i="1"/>
  <c r="S4436" i="1"/>
  <c r="S4435" i="1"/>
  <c r="S4434" i="1"/>
  <c r="S4433" i="1"/>
  <c r="S4432" i="1"/>
  <c r="S4431" i="1"/>
  <c r="S4430" i="1"/>
  <c r="S4429" i="1"/>
  <c r="S4428" i="1"/>
  <c r="S4426" i="1"/>
  <c r="S4425" i="1"/>
  <c r="S4424" i="1"/>
  <c r="S4423" i="1"/>
  <c r="S4422" i="1"/>
  <c r="S4421" i="1"/>
  <c r="S4420" i="1"/>
  <c r="S4419" i="1"/>
  <c r="S4418" i="1"/>
  <c r="S4417" i="1"/>
  <c r="S4416" i="1"/>
  <c r="S4415" i="1"/>
  <c r="S4413" i="1"/>
  <c r="S4412" i="1"/>
  <c r="S4411" i="1"/>
  <c r="S4410" i="1"/>
  <c r="M4409" i="1"/>
  <c r="S4409" i="1" s="1"/>
  <c r="L4408" i="1"/>
  <c r="L4403" i="1" s="1"/>
  <c r="K4408" i="1"/>
  <c r="K4403" i="1" s="1"/>
  <c r="S4407" i="1"/>
  <c r="S4406" i="1"/>
  <c r="S4405" i="1"/>
  <c r="S4404" i="1"/>
  <c r="R4403" i="1"/>
  <c r="P4403" i="1"/>
  <c r="O4403" i="1"/>
  <c r="N4403" i="1"/>
  <c r="J4403" i="1"/>
  <c r="I4403" i="1"/>
  <c r="H4403" i="1"/>
  <c r="G4403" i="1"/>
  <c r="F4403" i="1"/>
  <c r="S4402" i="1"/>
  <c r="S4401" i="1"/>
  <c r="S4400" i="1"/>
  <c r="S4399" i="1"/>
  <c r="S4398" i="1"/>
  <c r="S4397" i="1"/>
  <c r="S4396" i="1"/>
  <c r="L4395" i="1"/>
  <c r="S4395" i="1" s="1"/>
  <c r="S4394" i="1"/>
  <c r="S4393" i="1"/>
  <c r="S4392" i="1"/>
  <c r="S4391" i="1"/>
  <c r="R4390" i="1"/>
  <c r="P4390" i="1"/>
  <c r="O4390" i="1"/>
  <c r="N4390" i="1"/>
  <c r="M4390" i="1"/>
  <c r="K4390" i="1"/>
  <c r="J4390" i="1"/>
  <c r="I4390" i="1"/>
  <c r="H4390" i="1"/>
  <c r="G4390" i="1"/>
  <c r="F4390" i="1"/>
  <c r="S4389" i="1"/>
  <c r="S4388" i="1"/>
  <c r="S4387" i="1"/>
  <c r="S4386" i="1"/>
  <c r="S4385" i="1"/>
  <c r="R4384" i="1"/>
  <c r="P4384" i="1"/>
  <c r="O4384" i="1"/>
  <c r="N4384" i="1"/>
  <c r="M4384" i="1"/>
  <c r="L4384" i="1"/>
  <c r="K4384" i="1"/>
  <c r="J4384" i="1"/>
  <c r="I4384" i="1"/>
  <c r="H4384" i="1"/>
  <c r="G4384" i="1"/>
  <c r="F4384" i="1"/>
  <c r="J4469" i="1" l="1"/>
  <c r="J4489" i="1" s="1"/>
  <c r="S4384" i="1"/>
  <c r="S4473" i="1"/>
  <c r="M4403" i="1"/>
  <c r="M4469" i="1" s="1"/>
  <c r="M4489" i="1" s="1"/>
  <c r="O4469" i="1"/>
  <c r="O4489" i="1" s="1"/>
  <c r="H4469" i="1"/>
  <c r="H4489" i="1" s="1"/>
  <c r="S4408" i="1"/>
  <c r="N4469" i="1"/>
  <c r="N4489" i="1" s="1"/>
  <c r="P4469" i="1"/>
  <c r="P4489" i="1" s="1"/>
  <c r="R4469" i="1"/>
  <c r="R4489" i="1" s="1"/>
  <c r="S4403" i="1"/>
  <c r="I4469" i="1"/>
  <c r="I4489" i="1" s="1"/>
  <c r="F4469" i="1"/>
  <c r="F4489" i="1" s="1"/>
  <c r="G4469" i="1"/>
  <c r="G4489" i="1" s="1"/>
  <c r="S4390" i="1"/>
  <c r="F4618" i="1"/>
  <c r="F4638" i="1" s="1"/>
  <c r="G4618" i="1"/>
  <c r="G4638" i="1" s="1"/>
  <c r="J4618" i="1"/>
  <c r="J4638" i="1" s="1"/>
  <c r="K4469" i="1"/>
  <c r="K4489" i="1" s="1"/>
  <c r="S4446" i="1"/>
  <c r="S4440" i="1" s="1"/>
  <c r="L4390" i="1"/>
  <c r="L4469" i="1" s="1"/>
  <c r="L4489" i="1" s="1"/>
  <c r="K4304" i="1"/>
  <c r="K4305" i="1"/>
  <c r="K4306" i="1"/>
  <c r="K4307" i="1"/>
  <c r="K4308" i="1"/>
  <c r="K4309" i="1"/>
  <c r="K4310" i="1"/>
  <c r="K4311" i="1"/>
  <c r="K4312" i="1"/>
  <c r="K4313" i="1"/>
  <c r="K4303" i="1"/>
  <c r="K4267" i="1"/>
  <c r="K4268" i="1"/>
  <c r="K4269" i="1"/>
  <c r="K4270" i="1"/>
  <c r="K4271" i="1"/>
  <c r="K4272" i="1"/>
  <c r="K4273" i="1"/>
  <c r="K4274" i="1"/>
  <c r="K4275" i="1"/>
  <c r="K4266" i="1"/>
  <c r="K4263" i="1"/>
  <c r="K4264" i="1"/>
  <c r="K4254" i="1"/>
  <c r="K4255" i="1"/>
  <c r="K4256" i="1"/>
  <c r="K4257" i="1"/>
  <c r="K4258" i="1"/>
  <c r="K4259" i="1"/>
  <c r="K4260" i="1"/>
  <c r="K4261" i="1"/>
  <c r="K4262" i="1"/>
  <c r="K4251" i="1"/>
  <c r="K4248" i="1"/>
  <c r="K4247" i="1"/>
  <c r="K4334" i="1"/>
  <c r="K4339" i="1"/>
  <c r="K4333" i="1"/>
  <c r="J4246" i="1"/>
  <c r="J4252" i="1"/>
  <c r="J4265" i="1"/>
  <c r="J4302" i="1"/>
  <c r="J4338" i="1"/>
  <c r="K4338" i="1" s="1"/>
  <c r="J4331" i="1" l="1"/>
  <c r="S4469" i="1"/>
  <c r="S4489" i="1" s="1"/>
  <c r="K4249" i="1"/>
  <c r="K4250" i="1"/>
  <c r="J4352" i="1"/>
  <c r="I4352" i="1"/>
  <c r="H4352" i="1"/>
  <c r="G4352" i="1"/>
  <c r="F4352" i="1"/>
  <c r="K4342" i="1"/>
  <c r="K4352" i="1" s="1"/>
  <c r="K4341" i="1"/>
  <c r="I4337" i="1"/>
  <c r="K4337" i="1" s="1"/>
  <c r="I4336" i="1"/>
  <c r="K4336" i="1" s="1"/>
  <c r="I4335" i="1"/>
  <c r="K4335" i="1" s="1"/>
  <c r="K4330" i="1"/>
  <c r="K4329" i="1"/>
  <c r="K4328" i="1"/>
  <c r="K4327" i="1"/>
  <c r="K4326" i="1"/>
  <c r="K4324" i="1"/>
  <c r="K4323" i="1"/>
  <c r="K4322" i="1"/>
  <c r="K4321" i="1"/>
  <c r="K4319" i="1"/>
  <c r="K4318" i="1"/>
  <c r="K4317" i="1"/>
  <c r="K4316" i="1"/>
  <c r="K4315" i="1"/>
  <c r="I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65" i="1"/>
  <c r="I4265" i="1"/>
  <c r="H4265" i="1"/>
  <c r="G4265" i="1"/>
  <c r="F4265" i="1"/>
  <c r="F4253" i="1"/>
  <c r="I4252" i="1"/>
  <c r="H4252" i="1"/>
  <c r="G4252" i="1"/>
  <c r="I4246" i="1"/>
  <c r="H4246" i="1"/>
  <c r="G4246" i="1"/>
  <c r="F4246" i="1"/>
  <c r="J4355" i="1" l="1"/>
  <c r="F4252" i="1"/>
  <c r="K4253" i="1"/>
  <c r="K4246" i="1"/>
  <c r="H4331" i="1"/>
  <c r="I4331" i="1"/>
  <c r="I4355" i="1" s="1"/>
  <c r="G4331" i="1"/>
  <c r="K4302" i="1"/>
  <c r="F4331" i="1"/>
  <c r="F4355" i="1" s="1"/>
  <c r="H4355" i="1"/>
  <c r="G4355" i="1"/>
  <c r="K4252" i="1"/>
  <c r="J4158" i="1"/>
  <c r="J4162" i="1"/>
  <c r="J4163" i="1"/>
  <c r="J4164" i="1"/>
  <c r="J4165" i="1"/>
  <c r="J4157" i="1"/>
  <c r="J4128" i="1"/>
  <c r="J4129" i="1"/>
  <c r="J4130" i="1"/>
  <c r="J4131" i="1"/>
  <c r="J4132" i="1"/>
  <c r="J4133" i="1"/>
  <c r="J4134" i="1"/>
  <c r="J4135" i="1"/>
  <c r="J4127" i="1"/>
  <c r="J4091" i="1"/>
  <c r="J4092" i="1"/>
  <c r="J4093" i="1"/>
  <c r="J4094" i="1"/>
  <c r="J4095" i="1"/>
  <c r="J4096" i="1"/>
  <c r="J4097" i="1"/>
  <c r="J4098" i="1"/>
  <c r="J4099" i="1"/>
  <c r="J4090" i="1"/>
  <c r="J4088" i="1"/>
  <c r="J4078" i="1"/>
  <c r="J4079" i="1"/>
  <c r="J4080" i="1"/>
  <c r="J4081" i="1"/>
  <c r="J4082" i="1"/>
  <c r="J4083" i="1"/>
  <c r="J4084" i="1"/>
  <c r="J4085" i="1"/>
  <c r="J4086" i="1"/>
  <c r="J4087" i="1"/>
  <c r="J4072" i="1"/>
  <c r="J4073" i="1"/>
  <c r="J4074" i="1"/>
  <c r="J4075" i="1"/>
  <c r="J4071" i="1"/>
  <c r="I4089" i="1"/>
  <c r="I4126" i="1"/>
  <c r="I4076" i="1"/>
  <c r="J4089" i="1" l="1"/>
  <c r="J4070" i="1"/>
  <c r="K4331" i="1"/>
  <c r="K4355" i="1" s="1"/>
  <c r="I4070" i="1"/>
  <c r="I4155" i="1" s="1"/>
  <c r="I4160" i="1"/>
  <c r="J4160" i="1" s="1"/>
  <c r="I4161" i="1"/>
  <c r="J4161" i="1" s="1"/>
  <c r="I4159" i="1"/>
  <c r="J4159" i="1" s="1"/>
  <c r="I4176" i="1"/>
  <c r="H4176" i="1"/>
  <c r="G4176" i="1"/>
  <c r="F4176" i="1"/>
  <c r="J4166" i="1"/>
  <c r="J4176" i="1" s="1"/>
  <c r="J4154" i="1"/>
  <c r="J4153" i="1"/>
  <c r="J4152" i="1"/>
  <c r="J4151" i="1"/>
  <c r="J4150" i="1"/>
  <c r="J4148" i="1"/>
  <c r="J4147" i="1"/>
  <c r="J4146" i="1"/>
  <c r="J4145" i="1"/>
  <c r="J4143" i="1"/>
  <c r="J4142" i="1"/>
  <c r="J4141" i="1"/>
  <c r="J4140" i="1"/>
  <c r="J4139" i="1"/>
  <c r="J4137" i="1"/>
  <c r="J4136" i="1"/>
  <c r="J4126" i="1" s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H4089" i="1"/>
  <c r="G4089" i="1"/>
  <c r="F4089" i="1"/>
  <c r="F4077" i="1"/>
  <c r="J4077" i="1" s="1"/>
  <c r="J4076" i="1" s="1"/>
  <c r="H4076" i="1"/>
  <c r="G4076" i="1"/>
  <c r="H4070" i="1"/>
  <c r="G4070" i="1"/>
  <c r="F4070" i="1"/>
  <c r="J4155" i="1" l="1"/>
  <c r="J4179" i="1" s="1"/>
  <c r="F4076" i="1"/>
  <c r="F4155" i="1" s="1"/>
  <c r="F4179" i="1" s="1"/>
  <c r="G4155" i="1"/>
  <c r="G4179" i="1" s="1"/>
  <c r="H4155" i="1"/>
  <c r="H4179" i="1"/>
  <c r="K4034" i="1"/>
  <c r="I4012" i="1" l="1"/>
  <c r="I4013" i="1"/>
  <c r="I4014" i="1"/>
  <c r="I4015" i="1"/>
  <c r="I4016" i="1"/>
  <c r="I4017" i="1"/>
  <c r="I4011" i="1"/>
  <c r="I3945" i="1"/>
  <c r="I3946" i="1"/>
  <c r="I3947" i="1"/>
  <c r="I3948" i="1"/>
  <c r="I3949" i="1"/>
  <c r="I3950" i="1"/>
  <c r="I3951" i="1"/>
  <c r="I3952" i="1"/>
  <c r="I3953" i="1"/>
  <c r="I3944" i="1"/>
  <c r="I3932" i="1"/>
  <c r="I3933" i="1"/>
  <c r="I3934" i="1"/>
  <c r="I3935" i="1"/>
  <c r="I3936" i="1"/>
  <c r="I3937" i="1"/>
  <c r="I3938" i="1"/>
  <c r="I3939" i="1"/>
  <c r="I3940" i="1"/>
  <c r="I3941" i="1"/>
  <c r="I3942" i="1"/>
  <c r="I3926" i="1"/>
  <c r="I3927" i="1"/>
  <c r="I3928" i="1"/>
  <c r="I3929" i="1"/>
  <c r="I3925" i="1"/>
  <c r="H3943" i="1" l="1"/>
  <c r="H3930" i="1"/>
  <c r="H3924" i="1"/>
  <c r="H4030" i="1"/>
  <c r="H4009" i="1" l="1"/>
  <c r="H4033" i="1" s="1"/>
  <c r="F3931" i="1"/>
  <c r="I3931" i="1" s="1"/>
  <c r="G3930" i="1" l="1"/>
  <c r="F3930" i="1"/>
  <c r="F3924" i="1"/>
  <c r="F3943" i="1"/>
  <c r="I4019" i="1"/>
  <c r="I4020" i="1"/>
  <c r="G3924" i="1"/>
  <c r="G3943" i="1"/>
  <c r="G4030" i="1"/>
  <c r="I3924" i="1" l="1"/>
  <c r="I3943" i="1"/>
  <c r="F4009" i="1"/>
  <c r="G4009" i="1"/>
  <c r="G4033" i="1" s="1"/>
  <c r="I3930" i="1"/>
  <c r="I4030" i="1"/>
  <c r="F4030" i="1"/>
  <c r="I4008" i="1"/>
  <c r="I4007" i="1"/>
  <c r="I4006" i="1"/>
  <c r="I4005" i="1"/>
  <c r="I4004" i="1"/>
  <c r="I4002" i="1"/>
  <c r="I4001" i="1"/>
  <c r="I4000" i="1"/>
  <c r="I3999" i="1"/>
  <c r="I3997" i="1"/>
  <c r="I3996" i="1"/>
  <c r="I3995" i="1"/>
  <c r="I3994" i="1"/>
  <c r="I3993" i="1"/>
  <c r="I3991" i="1"/>
  <c r="I3990" i="1"/>
  <c r="I3989" i="1"/>
  <c r="I3988" i="1"/>
  <c r="I3987" i="1"/>
  <c r="I3986" i="1"/>
  <c r="I3985" i="1"/>
  <c r="I3984" i="1"/>
  <c r="I3983" i="1"/>
  <c r="I3982" i="1"/>
  <c r="I3981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F4033" i="1" l="1"/>
  <c r="I3980" i="1"/>
  <c r="I4009" i="1" s="1"/>
  <c r="I4033" i="1" s="1"/>
  <c r="K4033" i="1" s="1"/>
  <c r="K4036" i="1" s="1"/>
  <c r="T3813" i="1"/>
  <c r="L4033" i="1" l="1"/>
  <c r="S3850" i="1"/>
  <c r="S3851" i="1"/>
  <c r="S3852" i="1"/>
  <c r="S3853" i="1"/>
  <c r="S3855" i="1"/>
  <c r="S3856" i="1"/>
  <c r="S3857" i="1"/>
  <c r="S3858" i="1"/>
  <c r="S3859" i="1"/>
  <c r="S3849" i="1"/>
  <c r="S3823" i="1"/>
  <c r="S3813" i="1"/>
  <c r="S3814" i="1"/>
  <c r="S3815" i="1"/>
  <c r="S3818" i="1"/>
  <c r="S3819" i="1"/>
  <c r="S3820" i="1"/>
  <c r="S3821" i="1"/>
  <c r="S3812" i="1"/>
  <c r="S3800" i="1"/>
  <c r="S3801" i="1"/>
  <c r="S3802" i="1"/>
  <c r="S3804" i="1"/>
  <c r="S3805" i="1"/>
  <c r="S3806" i="1"/>
  <c r="S3807" i="1"/>
  <c r="S3808" i="1"/>
  <c r="S3809" i="1"/>
  <c r="S3810" i="1"/>
  <c r="S3799" i="1"/>
  <c r="S3794" i="1"/>
  <c r="S3795" i="1"/>
  <c r="S3796" i="1"/>
  <c r="S3797" i="1"/>
  <c r="S3793" i="1"/>
  <c r="R3848" i="1" l="1"/>
  <c r="R3811" i="1"/>
  <c r="R3798" i="1"/>
  <c r="R3792" i="1"/>
  <c r="R3882" i="1"/>
  <c r="S3882" i="1" s="1"/>
  <c r="S3792" i="1"/>
  <c r="S3894" i="1"/>
  <c r="H3894" i="1"/>
  <c r="G3894" i="1"/>
  <c r="F3894" i="1"/>
  <c r="K3885" i="1"/>
  <c r="M3881" i="1"/>
  <c r="L3881" i="1"/>
  <c r="S3880" i="1"/>
  <c r="S3879" i="1"/>
  <c r="S3876" i="1"/>
  <c r="S3875" i="1"/>
  <c r="S3874" i="1"/>
  <c r="S3873" i="1"/>
  <c r="S3872" i="1"/>
  <c r="S3870" i="1"/>
  <c r="S3869" i="1"/>
  <c r="S3868" i="1"/>
  <c r="S3867" i="1"/>
  <c r="S3865" i="1"/>
  <c r="S3864" i="1"/>
  <c r="S3863" i="1"/>
  <c r="S3862" i="1"/>
  <c r="S3861" i="1"/>
  <c r="K3854" i="1"/>
  <c r="S3854" i="1" s="1"/>
  <c r="S3848" i="1" s="1"/>
  <c r="P3848" i="1"/>
  <c r="O3848" i="1"/>
  <c r="N3848" i="1"/>
  <c r="M3848" i="1"/>
  <c r="L3848" i="1"/>
  <c r="J3848" i="1"/>
  <c r="I3848" i="1"/>
  <c r="H3848" i="1"/>
  <c r="S3847" i="1"/>
  <c r="S3846" i="1"/>
  <c r="S3845" i="1"/>
  <c r="S3844" i="1"/>
  <c r="S3843" i="1"/>
  <c r="S3842" i="1"/>
  <c r="S3841" i="1"/>
  <c r="S3840" i="1"/>
  <c r="S3839" i="1"/>
  <c r="S3838" i="1"/>
  <c r="S3837" i="1"/>
  <c r="S3836" i="1"/>
  <c r="S3834" i="1"/>
  <c r="S3833" i="1"/>
  <c r="S3832" i="1"/>
  <c r="S3831" i="1"/>
  <c r="S3830" i="1"/>
  <c r="S3829" i="1"/>
  <c r="S3828" i="1"/>
  <c r="S3827" i="1"/>
  <c r="S3826" i="1"/>
  <c r="S3825" i="1"/>
  <c r="S3824" i="1"/>
  <c r="M3817" i="1"/>
  <c r="S3817" i="1" s="1"/>
  <c r="L3816" i="1"/>
  <c r="L3811" i="1" s="1"/>
  <c r="K3816" i="1"/>
  <c r="P3811" i="1"/>
  <c r="O3811" i="1"/>
  <c r="N3811" i="1"/>
  <c r="M3811" i="1"/>
  <c r="J3811" i="1"/>
  <c r="I3811" i="1"/>
  <c r="H3811" i="1"/>
  <c r="G3811" i="1"/>
  <c r="F3811" i="1"/>
  <c r="L3803" i="1"/>
  <c r="P3798" i="1"/>
  <c r="O3798" i="1"/>
  <c r="N3798" i="1"/>
  <c r="M3798" i="1"/>
  <c r="K3798" i="1"/>
  <c r="J3798" i="1"/>
  <c r="I3798" i="1"/>
  <c r="H3798" i="1"/>
  <c r="G3798" i="1"/>
  <c r="F3798" i="1"/>
  <c r="P3792" i="1"/>
  <c r="O3792" i="1"/>
  <c r="N3792" i="1"/>
  <c r="M3792" i="1"/>
  <c r="L3792" i="1"/>
  <c r="K3792" i="1"/>
  <c r="J3792" i="1"/>
  <c r="I3792" i="1"/>
  <c r="H3792" i="1"/>
  <c r="G3792" i="1"/>
  <c r="F3792" i="1"/>
  <c r="S3881" i="1" l="1"/>
  <c r="S3816" i="1"/>
  <c r="S3811" i="1" s="1"/>
  <c r="T3811" i="1"/>
  <c r="T3816" i="1" s="1"/>
  <c r="R3877" i="1"/>
  <c r="R3897" i="1" s="1"/>
  <c r="L3798" i="1"/>
  <c r="L3877" i="1" s="1"/>
  <c r="L3897" i="1" s="1"/>
  <c r="S3803" i="1"/>
  <c r="S3798" i="1" s="1"/>
  <c r="P3877" i="1"/>
  <c r="P3897" i="1" s="1"/>
  <c r="O3877" i="1"/>
  <c r="O3897" i="1" s="1"/>
  <c r="I3877" i="1"/>
  <c r="I3897" i="1" s="1"/>
  <c r="N3877" i="1"/>
  <c r="N3897" i="1" s="1"/>
  <c r="F3877" i="1"/>
  <c r="F3897" i="1" s="1"/>
  <c r="G3877" i="1"/>
  <c r="G3897" i="1" s="1"/>
  <c r="K3848" i="1"/>
  <c r="H3877" i="1"/>
  <c r="H3897" i="1" s="1"/>
  <c r="J3877" i="1"/>
  <c r="J3897" i="1" s="1"/>
  <c r="M3877" i="1"/>
  <c r="M3897" i="1" s="1"/>
  <c r="K3811" i="1"/>
  <c r="U3813" i="1" s="1"/>
  <c r="P3707" i="1"/>
  <c r="R3709" i="1"/>
  <c r="R3710" i="1"/>
  <c r="R3711" i="1"/>
  <c r="R3712" i="1"/>
  <c r="R3714" i="1"/>
  <c r="R3715" i="1"/>
  <c r="R3716" i="1"/>
  <c r="R3717" i="1"/>
  <c r="R3718" i="1"/>
  <c r="R3708" i="1"/>
  <c r="R3682" i="1"/>
  <c r="R3672" i="1"/>
  <c r="R3673" i="1"/>
  <c r="R3674" i="1"/>
  <c r="R3677" i="1"/>
  <c r="R3678" i="1"/>
  <c r="R3679" i="1"/>
  <c r="R3680" i="1"/>
  <c r="R3671" i="1"/>
  <c r="R3659" i="1"/>
  <c r="R3660" i="1"/>
  <c r="R3661" i="1"/>
  <c r="R3663" i="1"/>
  <c r="R3664" i="1"/>
  <c r="R3665" i="1"/>
  <c r="R3666" i="1"/>
  <c r="R3667" i="1"/>
  <c r="R3668" i="1"/>
  <c r="R3669" i="1"/>
  <c r="R3658" i="1"/>
  <c r="R3653" i="1"/>
  <c r="R3654" i="1"/>
  <c r="R3655" i="1"/>
  <c r="R3656" i="1"/>
  <c r="R3652" i="1"/>
  <c r="R3731" i="1"/>
  <c r="P3670" i="1"/>
  <c r="P3657" i="1"/>
  <c r="P3651" i="1"/>
  <c r="R3753" i="1"/>
  <c r="H3753" i="1"/>
  <c r="G3753" i="1"/>
  <c r="F3753" i="1"/>
  <c r="K3744" i="1"/>
  <c r="R3741" i="1"/>
  <c r="M3740" i="1"/>
  <c r="L3740" i="1"/>
  <c r="R3739" i="1"/>
  <c r="R3738" i="1"/>
  <c r="R3735" i="1"/>
  <c r="R3734" i="1"/>
  <c r="R3733" i="1"/>
  <c r="R3732" i="1"/>
  <c r="R3729" i="1"/>
  <c r="R3728" i="1"/>
  <c r="R3727" i="1"/>
  <c r="R3726" i="1"/>
  <c r="R3724" i="1"/>
  <c r="R3723" i="1"/>
  <c r="R3722" i="1"/>
  <c r="R3721" i="1"/>
  <c r="R3720" i="1"/>
  <c r="K3713" i="1"/>
  <c r="K3707" i="1" s="1"/>
  <c r="O3707" i="1"/>
  <c r="N3707" i="1"/>
  <c r="M3707" i="1"/>
  <c r="L3707" i="1"/>
  <c r="J3707" i="1"/>
  <c r="I3707" i="1"/>
  <c r="H3707" i="1"/>
  <c r="R3706" i="1"/>
  <c r="R3705" i="1"/>
  <c r="R3704" i="1"/>
  <c r="R3703" i="1"/>
  <c r="R3702" i="1"/>
  <c r="R3701" i="1"/>
  <c r="R3700" i="1"/>
  <c r="R3699" i="1"/>
  <c r="R3698" i="1"/>
  <c r="R3697" i="1"/>
  <c r="R3696" i="1"/>
  <c r="R3695" i="1"/>
  <c r="R3693" i="1"/>
  <c r="R3692" i="1"/>
  <c r="R3691" i="1"/>
  <c r="R3690" i="1"/>
  <c r="R3689" i="1"/>
  <c r="R3688" i="1"/>
  <c r="R3687" i="1"/>
  <c r="R3686" i="1"/>
  <c r="R3685" i="1"/>
  <c r="R3684" i="1"/>
  <c r="R3683" i="1"/>
  <c r="M3676" i="1"/>
  <c r="R3676" i="1" s="1"/>
  <c r="L3675" i="1"/>
  <c r="L3670" i="1" s="1"/>
  <c r="K3675" i="1"/>
  <c r="O3670" i="1"/>
  <c r="N3670" i="1"/>
  <c r="J3670" i="1"/>
  <c r="I3670" i="1"/>
  <c r="H3670" i="1"/>
  <c r="G3670" i="1"/>
  <c r="F3670" i="1"/>
  <c r="L3662" i="1"/>
  <c r="L3657" i="1" s="1"/>
  <c r="O3657" i="1"/>
  <c r="N3657" i="1"/>
  <c r="M3657" i="1"/>
  <c r="K3657" i="1"/>
  <c r="J3657" i="1"/>
  <c r="I3657" i="1"/>
  <c r="H3657" i="1"/>
  <c r="G3657" i="1"/>
  <c r="F3657" i="1"/>
  <c r="O3651" i="1"/>
  <c r="N3651" i="1"/>
  <c r="M3651" i="1"/>
  <c r="L3651" i="1"/>
  <c r="K3651" i="1"/>
  <c r="J3651" i="1"/>
  <c r="I3651" i="1"/>
  <c r="H3651" i="1"/>
  <c r="G3651" i="1"/>
  <c r="F3651" i="1"/>
  <c r="R3675" i="1" l="1"/>
  <c r="R3670" i="1" s="1"/>
  <c r="V3811" i="1"/>
  <c r="R3740" i="1"/>
  <c r="O3736" i="1"/>
  <c r="O3756" i="1" s="1"/>
  <c r="H3736" i="1"/>
  <c r="H3756" i="1" s="1"/>
  <c r="R3713" i="1"/>
  <c r="R3707" i="1" s="1"/>
  <c r="N3736" i="1"/>
  <c r="N3756" i="1" s="1"/>
  <c r="R3662" i="1"/>
  <c r="R3657" i="1" s="1"/>
  <c r="K3877" i="1"/>
  <c r="K3897" i="1" s="1"/>
  <c r="S3877" i="1"/>
  <c r="S3897" i="1" s="1"/>
  <c r="P3736" i="1"/>
  <c r="P3756" i="1" s="1"/>
  <c r="I3736" i="1"/>
  <c r="I3756" i="1" s="1"/>
  <c r="J3736" i="1"/>
  <c r="J3756" i="1" s="1"/>
  <c r="R3651" i="1"/>
  <c r="F3736" i="1"/>
  <c r="F3756" i="1" s="1"/>
  <c r="G3736" i="1"/>
  <c r="G3756" i="1" s="1"/>
  <c r="L3736" i="1"/>
  <c r="L3756" i="1" s="1"/>
  <c r="K3670" i="1"/>
  <c r="K3736" i="1" s="1"/>
  <c r="K3756" i="1" s="1"/>
  <c r="M3670" i="1"/>
  <c r="M3736" i="1" s="1"/>
  <c r="M3756" i="1" s="1"/>
  <c r="N3506" i="1"/>
  <c r="N3456" i="1"/>
  <c r="M3456" i="1"/>
  <c r="F3456" i="1"/>
  <c r="J3456" i="1"/>
  <c r="I3456" i="1"/>
  <c r="I3450" i="1"/>
  <c r="H3450" i="1"/>
  <c r="P3540" i="1"/>
  <c r="P3538" i="1"/>
  <c r="P3537" i="1"/>
  <c r="P3508" i="1"/>
  <c r="P3509" i="1"/>
  <c r="P3510" i="1"/>
  <c r="P3511" i="1"/>
  <c r="P3513" i="1"/>
  <c r="P3514" i="1"/>
  <c r="P3515" i="1"/>
  <c r="P3516" i="1"/>
  <c r="P3517" i="1"/>
  <c r="P3507" i="1"/>
  <c r="R3736" i="1" l="1"/>
  <c r="R3756" i="1" s="1"/>
  <c r="P3481" i="1"/>
  <c r="P3471" i="1"/>
  <c r="P3472" i="1"/>
  <c r="P3473" i="1"/>
  <c r="P3476" i="1"/>
  <c r="P3477" i="1"/>
  <c r="P3478" i="1"/>
  <c r="P3479" i="1"/>
  <c r="P3470" i="1"/>
  <c r="P3458" i="1"/>
  <c r="P3459" i="1"/>
  <c r="P3460" i="1"/>
  <c r="P3462" i="1"/>
  <c r="P3463" i="1"/>
  <c r="P3464" i="1"/>
  <c r="P3465" i="1"/>
  <c r="P3466" i="1"/>
  <c r="P3467" i="1"/>
  <c r="P3468" i="1"/>
  <c r="P3457" i="1"/>
  <c r="P3455" i="1"/>
  <c r="P3452" i="1"/>
  <c r="P3453" i="1"/>
  <c r="P3454" i="1"/>
  <c r="P3451" i="1"/>
  <c r="O3450" i="1"/>
  <c r="O3456" i="1"/>
  <c r="O3469" i="1"/>
  <c r="O3506" i="1"/>
  <c r="P3450" i="1" l="1"/>
  <c r="O3535" i="1"/>
  <c r="O3554" i="1" s="1"/>
  <c r="F3551" i="1"/>
  <c r="K3542" i="1"/>
  <c r="N3450" i="1"/>
  <c r="N3469" i="1"/>
  <c r="P3551" i="1"/>
  <c r="H3551" i="1"/>
  <c r="G3551" i="1"/>
  <c r="M3539" i="1"/>
  <c r="L3539" i="1"/>
  <c r="P3539" i="1" s="1"/>
  <c r="P3534" i="1"/>
  <c r="P3533" i="1"/>
  <c r="P3532" i="1"/>
  <c r="P3531" i="1"/>
  <c r="P3530" i="1"/>
  <c r="P3528" i="1"/>
  <c r="P3527" i="1"/>
  <c r="P3526" i="1"/>
  <c r="P3525" i="1"/>
  <c r="P3523" i="1"/>
  <c r="P3522" i="1"/>
  <c r="P3521" i="1"/>
  <c r="P3520" i="1"/>
  <c r="P3519" i="1"/>
  <c r="K3512" i="1"/>
  <c r="M3506" i="1"/>
  <c r="L3506" i="1"/>
  <c r="J3506" i="1"/>
  <c r="I3506" i="1"/>
  <c r="H3506" i="1"/>
  <c r="P3505" i="1"/>
  <c r="P3504" i="1"/>
  <c r="P3503" i="1"/>
  <c r="P3502" i="1"/>
  <c r="P3501" i="1"/>
  <c r="P3500" i="1"/>
  <c r="P3499" i="1"/>
  <c r="P3498" i="1"/>
  <c r="P3497" i="1"/>
  <c r="P3496" i="1"/>
  <c r="P3495" i="1"/>
  <c r="P3494" i="1"/>
  <c r="P3492" i="1"/>
  <c r="P3491" i="1"/>
  <c r="P3490" i="1"/>
  <c r="P3489" i="1"/>
  <c r="P3488" i="1"/>
  <c r="P3487" i="1"/>
  <c r="P3486" i="1"/>
  <c r="P3485" i="1"/>
  <c r="P3484" i="1"/>
  <c r="P3483" i="1"/>
  <c r="P3482" i="1"/>
  <c r="M3475" i="1"/>
  <c r="P3475" i="1" s="1"/>
  <c r="L3474" i="1"/>
  <c r="L3469" i="1" s="1"/>
  <c r="K3474" i="1"/>
  <c r="J3469" i="1"/>
  <c r="I3469" i="1"/>
  <c r="H3469" i="1"/>
  <c r="G3469" i="1"/>
  <c r="F3469" i="1"/>
  <c r="L3461" i="1"/>
  <c r="K3456" i="1"/>
  <c r="H3456" i="1"/>
  <c r="G3456" i="1"/>
  <c r="M3450" i="1"/>
  <c r="L3450" i="1"/>
  <c r="K3450" i="1"/>
  <c r="J3450" i="1"/>
  <c r="G3450" i="1"/>
  <c r="F3450" i="1"/>
  <c r="K3506" i="1" l="1"/>
  <c r="P3512" i="1"/>
  <c r="P3506" i="1" s="1"/>
  <c r="K3469" i="1"/>
  <c r="P3474" i="1"/>
  <c r="P3469" i="1" s="1"/>
  <c r="L3456" i="1"/>
  <c r="L3535" i="1" s="1"/>
  <c r="L3554" i="1" s="1"/>
  <c r="P3461" i="1"/>
  <c r="P3456" i="1" s="1"/>
  <c r="M3469" i="1"/>
  <c r="M3535" i="1" s="1"/>
  <c r="M3554" i="1" s="1"/>
  <c r="H3535" i="1"/>
  <c r="H3554" i="1" s="1"/>
  <c r="F3535" i="1"/>
  <c r="F3554" i="1" s="1"/>
  <c r="G3535" i="1"/>
  <c r="G3554" i="1" s="1"/>
  <c r="N3535" i="1"/>
  <c r="N3554" i="1" s="1"/>
  <c r="I3535" i="1"/>
  <c r="I3554" i="1" s="1"/>
  <c r="J3535" i="1"/>
  <c r="J3554" i="1" s="1"/>
  <c r="N3368" i="1"/>
  <c r="M3367" i="1"/>
  <c r="L3367" i="1"/>
  <c r="I3367" i="1"/>
  <c r="H3367" i="1"/>
  <c r="J3330" i="1"/>
  <c r="I3330" i="1"/>
  <c r="H3330" i="1"/>
  <c r="G3330" i="1"/>
  <c r="F3330" i="1"/>
  <c r="J3317" i="1"/>
  <c r="I3317" i="1"/>
  <c r="H3317" i="1"/>
  <c r="G3317" i="1"/>
  <c r="F3317" i="1"/>
  <c r="M3317" i="1"/>
  <c r="K3317" i="1"/>
  <c r="N3369" i="1"/>
  <c r="N3370" i="1"/>
  <c r="N3371" i="1"/>
  <c r="N3372" i="1"/>
  <c r="N3374" i="1"/>
  <c r="N3375" i="1"/>
  <c r="N3376" i="1"/>
  <c r="N3377" i="1"/>
  <c r="N3378" i="1"/>
  <c r="N3332" i="1"/>
  <c r="N3333" i="1"/>
  <c r="N3334" i="1"/>
  <c r="N3337" i="1"/>
  <c r="N3338" i="1"/>
  <c r="N3339" i="1"/>
  <c r="N3340" i="1"/>
  <c r="N3331" i="1"/>
  <c r="N3319" i="1"/>
  <c r="N3320" i="1"/>
  <c r="N3321" i="1"/>
  <c r="N3323" i="1"/>
  <c r="N3324" i="1"/>
  <c r="N3325" i="1"/>
  <c r="N3326" i="1"/>
  <c r="N3327" i="1"/>
  <c r="N3328" i="1"/>
  <c r="N3329" i="1"/>
  <c r="N3318" i="1"/>
  <c r="N3316" i="1"/>
  <c r="N3313" i="1"/>
  <c r="N3312" i="1"/>
  <c r="K3535" i="1" l="1"/>
  <c r="K3554" i="1" s="1"/>
  <c r="N3410" i="1"/>
  <c r="H3410" i="1"/>
  <c r="G3410" i="1"/>
  <c r="F3410" i="1"/>
  <c r="M3399" i="1"/>
  <c r="L3399" i="1"/>
  <c r="N3398" i="1"/>
  <c r="N3395" i="1"/>
  <c r="N3394" i="1"/>
  <c r="N3393" i="1"/>
  <c r="N3392" i="1"/>
  <c r="N3391" i="1"/>
  <c r="N3389" i="1"/>
  <c r="N3388" i="1"/>
  <c r="N3387" i="1"/>
  <c r="N3386" i="1"/>
  <c r="N3384" i="1"/>
  <c r="N3383" i="1"/>
  <c r="N3382" i="1"/>
  <c r="N3381" i="1"/>
  <c r="N3380" i="1"/>
  <c r="K3373" i="1"/>
  <c r="J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M3336" i="1"/>
  <c r="L3335" i="1"/>
  <c r="L3330" i="1" s="1"/>
  <c r="K3335" i="1"/>
  <c r="L3322" i="1"/>
  <c r="N3315" i="1"/>
  <c r="N3314" i="1"/>
  <c r="M3311" i="1"/>
  <c r="L3311" i="1"/>
  <c r="K3311" i="1"/>
  <c r="J3311" i="1"/>
  <c r="I3311" i="1"/>
  <c r="H3311" i="1"/>
  <c r="H3396" i="1" s="1"/>
  <c r="H3413" i="1" s="1"/>
  <c r="G3311" i="1"/>
  <c r="F3311" i="1"/>
  <c r="M3330" i="1" l="1"/>
  <c r="M3396" i="1" s="1"/>
  <c r="M3413" i="1" s="1"/>
  <c r="N3336" i="1"/>
  <c r="N3399" i="1"/>
  <c r="K3367" i="1"/>
  <c r="N3373" i="1"/>
  <c r="N3367" i="1" s="1"/>
  <c r="L3317" i="1"/>
  <c r="N3322" i="1"/>
  <c r="N3317" i="1" s="1"/>
  <c r="N3311" i="1"/>
  <c r="K3330" i="1"/>
  <c r="K3396" i="1" s="1"/>
  <c r="K3413" i="1" s="1"/>
  <c r="N3335" i="1"/>
  <c r="L3396" i="1"/>
  <c r="L3413" i="1" s="1"/>
  <c r="F3396" i="1"/>
  <c r="F3413" i="1" s="1"/>
  <c r="J3396" i="1"/>
  <c r="J3413" i="1" s="1"/>
  <c r="I3396" i="1"/>
  <c r="I3413" i="1" s="1"/>
  <c r="G3396" i="1"/>
  <c r="G3413" i="1" s="1"/>
  <c r="M3194" i="1"/>
  <c r="N3194" i="1" s="1"/>
  <c r="N3226" i="1"/>
  <c r="N3177" i="1"/>
  <c r="N3178" i="1"/>
  <c r="N3179" i="1"/>
  <c r="N3181" i="1"/>
  <c r="N3182" i="1"/>
  <c r="N3183" i="1"/>
  <c r="N3184" i="1"/>
  <c r="N3185" i="1"/>
  <c r="N3186" i="1"/>
  <c r="N3187" i="1"/>
  <c r="N3176" i="1"/>
  <c r="N3171" i="1"/>
  <c r="N3172" i="1"/>
  <c r="N3173" i="1"/>
  <c r="N3174" i="1"/>
  <c r="N3170" i="1"/>
  <c r="N3197" i="1"/>
  <c r="N3198" i="1"/>
  <c r="N3196" i="1"/>
  <c r="N3190" i="1"/>
  <c r="N3191" i="1"/>
  <c r="N3192" i="1"/>
  <c r="N3195" i="1"/>
  <c r="N3189" i="1"/>
  <c r="N3227" i="1"/>
  <c r="N3228" i="1"/>
  <c r="N3229" i="1"/>
  <c r="N3230" i="1"/>
  <c r="N3232" i="1"/>
  <c r="N3233" i="1"/>
  <c r="N3234" i="1"/>
  <c r="N3235" i="1"/>
  <c r="N3236" i="1"/>
  <c r="N3330" i="1" l="1"/>
  <c r="N3396" i="1" s="1"/>
  <c r="N3413" i="1" s="1"/>
  <c r="O3413" i="1"/>
  <c r="N3169" i="1"/>
  <c r="M3257" i="1"/>
  <c r="M3225" i="1"/>
  <c r="M3188" i="1"/>
  <c r="M3175" i="1"/>
  <c r="M3169" i="1"/>
  <c r="N3268" i="1"/>
  <c r="H3268" i="1"/>
  <c r="G3268" i="1"/>
  <c r="F3268" i="1"/>
  <c r="L3257" i="1"/>
  <c r="N3256" i="1"/>
  <c r="N3253" i="1"/>
  <c r="N3252" i="1"/>
  <c r="N3251" i="1"/>
  <c r="N3250" i="1"/>
  <c r="N3249" i="1"/>
  <c r="N3247" i="1"/>
  <c r="N3246" i="1"/>
  <c r="N3245" i="1"/>
  <c r="N3244" i="1"/>
  <c r="N3242" i="1"/>
  <c r="N3241" i="1"/>
  <c r="N3240" i="1"/>
  <c r="N3239" i="1"/>
  <c r="N3238" i="1"/>
  <c r="K3231" i="1"/>
  <c r="L3225" i="1"/>
  <c r="J3225" i="1"/>
  <c r="I3225" i="1"/>
  <c r="H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L3193" i="1"/>
  <c r="L3188" i="1" s="1"/>
  <c r="K3193" i="1"/>
  <c r="N3193" i="1" s="1"/>
  <c r="N3188" i="1" s="1"/>
  <c r="J3188" i="1"/>
  <c r="I3188" i="1"/>
  <c r="H3188" i="1"/>
  <c r="G3188" i="1"/>
  <c r="F3188" i="1"/>
  <c r="L3180" i="1"/>
  <c r="K3175" i="1"/>
  <c r="J3175" i="1"/>
  <c r="I3175" i="1"/>
  <c r="H3175" i="1"/>
  <c r="G3175" i="1"/>
  <c r="F3175" i="1"/>
  <c r="L3169" i="1"/>
  <c r="K3169" i="1"/>
  <c r="J3169" i="1"/>
  <c r="I3169" i="1"/>
  <c r="H3169" i="1"/>
  <c r="G3169" i="1"/>
  <c r="F3169" i="1"/>
  <c r="N3257" i="1" l="1"/>
  <c r="K3225" i="1"/>
  <c r="N3231" i="1"/>
  <c r="N3225" i="1" s="1"/>
  <c r="G3254" i="1"/>
  <c r="G3271" i="1" s="1"/>
  <c r="H3254" i="1"/>
  <c r="H3271" i="1" s="1"/>
  <c r="L3175" i="1"/>
  <c r="L3254" i="1" s="1"/>
  <c r="L3271" i="1" s="1"/>
  <c r="N3180" i="1"/>
  <c r="N3175" i="1" s="1"/>
  <c r="I3254" i="1"/>
  <c r="I3271" i="1" s="1"/>
  <c r="M3254" i="1"/>
  <c r="M3271" i="1" s="1"/>
  <c r="K3188" i="1"/>
  <c r="F3254" i="1"/>
  <c r="F3271" i="1" s="1"/>
  <c r="J3254" i="1"/>
  <c r="J3271" i="1" s="1"/>
  <c r="L3048" i="1"/>
  <c r="L3035" i="1"/>
  <c r="K3254" i="1" l="1"/>
  <c r="K3271" i="1" s="1"/>
  <c r="N3254" i="1"/>
  <c r="N3271" i="1" s="1"/>
  <c r="M3111" i="1" l="1"/>
  <c r="L3112" i="1"/>
  <c r="M3112" i="1" s="1"/>
  <c r="M3082" i="1"/>
  <c r="M3083" i="1"/>
  <c r="M3084" i="1"/>
  <c r="M3085" i="1"/>
  <c r="M3087" i="1"/>
  <c r="M3088" i="1"/>
  <c r="M3089" i="1"/>
  <c r="M3090" i="1"/>
  <c r="M3091" i="1"/>
  <c r="M3081" i="1"/>
  <c r="M3045" i="1"/>
  <c r="M3046" i="1"/>
  <c r="M3047" i="1"/>
  <c r="M3049" i="1"/>
  <c r="M3050" i="1"/>
  <c r="M3051" i="1"/>
  <c r="M3052" i="1"/>
  <c r="M3053" i="1"/>
  <c r="M3044" i="1"/>
  <c r="M3042" i="1"/>
  <c r="M3032" i="1"/>
  <c r="M3033" i="1"/>
  <c r="M3034" i="1"/>
  <c r="M3035" i="1"/>
  <c r="M3036" i="1"/>
  <c r="M3037" i="1"/>
  <c r="M3038" i="1"/>
  <c r="M3039" i="1"/>
  <c r="M3040" i="1"/>
  <c r="M3041" i="1"/>
  <c r="M3031" i="1"/>
  <c r="M3026" i="1"/>
  <c r="M3027" i="1"/>
  <c r="M3028" i="1"/>
  <c r="M3029" i="1"/>
  <c r="M3025" i="1"/>
  <c r="L3024" i="1"/>
  <c r="L3030" i="1"/>
  <c r="L3043" i="1"/>
  <c r="L3080" i="1"/>
  <c r="M3030" i="1" l="1"/>
  <c r="K3086" i="1"/>
  <c r="M3086" i="1" s="1"/>
  <c r="M3080" i="1" s="1"/>
  <c r="L3109" i="1" l="1"/>
  <c r="L3126" i="1" s="1"/>
  <c r="I3080" i="1"/>
  <c r="K3080" i="1"/>
  <c r="K3048" i="1" l="1"/>
  <c r="M3048" i="1" s="1"/>
  <c r="M3043" i="1" s="1"/>
  <c r="K3024" i="1" l="1"/>
  <c r="K3030" i="1"/>
  <c r="K3043" i="1"/>
  <c r="K3109" i="1" l="1"/>
  <c r="K3126" i="1" s="1"/>
  <c r="I3024" i="1" l="1"/>
  <c r="I3030" i="1"/>
  <c r="I3043" i="1"/>
  <c r="J3080" i="1"/>
  <c r="J3043" i="1"/>
  <c r="J3030" i="1"/>
  <c r="J3024" i="1"/>
  <c r="M3123" i="1"/>
  <c r="H3123" i="1"/>
  <c r="G3123" i="1"/>
  <c r="F3123" i="1"/>
  <c r="M3108" i="1"/>
  <c r="M3107" i="1"/>
  <c r="M3106" i="1"/>
  <c r="M3105" i="1"/>
  <c r="M3104" i="1"/>
  <c r="M3102" i="1"/>
  <c r="M3101" i="1"/>
  <c r="M3100" i="1"/>
  <c r="M3099" i="1"/>
  <c r="M3097" i="1"/>
  <c r="M3096" i="1"/>
  <c r="M3095" i="1"/>
  <c r="M3094" i="1"/>
  <c r="M3093" i="1"/>
  <c r="H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H3043" i="1"/>
  <c r="G3043" i="1"/>
  <c r="F3043" i="1"/>
  <c r="H3030" i="1"/>
  <c r="G3030" i="1"/>
  <c r="F3030" i="1"/>
  <c r="H3024" i="1"/>
  <c r="G3024" i="1"/>
  <c r="F3024" i="1"/>
  <c r="I3109" i="1" l="1"/>
  <c r="I3126" i="1" s="1"/>
  <c r="J3109" i="1"/>
  <c r="J3126" i="1" s="1"/>
  <c r="G3109" i="1"/>
  <c r="G3126" i="1" s="1"/>
  <c r="H3109" i="1"/>
  <c r="H3126" i="1" s="1"/>
  <c r="M3024" i="1"/>
  <c r="F3109" i="1"/>
  <c r="F3126" i="1" s="1"/>
  <c r="J2968" i="1"/>
  <c r="M3109" i="1" l="1"/>
  <c r="M3126" i="1" s="1"/>
  <c r="I2900" i="1"/>
  <c r="J2944" i="1"/>
  <c r="J2943" i="1"/>
  <c r="J2938" i="1"/>
  <c r="J2916" i="1"/>
  <c r="J2915" i="1"/>
  <c r="J2914" i="1"/>
  <c r="J2913" i="1"/>
  <c r="J2912" i="1"/>
  <c r="J2910" i="1"/>
  <c r="J2909" i="1"/>
  <c r="J2908" i="1"/>
  <c r="J2907" i="1"/>
  <c r="J2906" i="1"/>
  <c r="J2905" i="1"/>
  <c r="J2904" i="1"/>
  <c r="J2903" i="1"/>
  <c r="J2902" i="1"/>
  <c r="J2901" i="1"/>
  <c r="I2881" i="1"/>
  <c r="I2887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6" i="1"/>
  <c r="J2885" i="1"/>
  <c r="J2884" i="1"/>
  <c r="J2883" i="1"/>
  <c r="J2882" i="1"/>
  <c r="J2939" i="1" l="1"/>
  <c r="J2940" i="1"/>
  <c r="J2941" i="1"/>
  <c r="J2942" i="1"/>
  <c r="J2945" i="1"/>
  <c r="J2926" i="1"/>
  <c r="J2927" i="1"/>
  <c r="J2928" i="1"/>
  <c r="J2929" i="1"/>
  <c r="J2930" i="1"/>
  <c r="J2931" i="1"/>
  <c r="J2932" i="1"/>
  <c r="J2933" i="1"/>
  <c r="J2934" i="1"/>
  <c r="J2935" i="1"/>
  <c r="J2936" i="1"/>
  <c r="J2925" i="1"/>
  <c r="J2917" i="1"/>
  <c r="J2918" i="1"/>
  <c r="J2919" i="1"/>
  <c r="J2920" i="1"/>
  <c r="J2921" i="1"/>
  <c r="J2922" i="1"/>
  <c r="J2923" i="1"/>
  <c r="H2900" i="1"/>
  <c r="H2937" i="1"/>
  <c r="H2887" i="1"/>
  <c r="H2980" i="1"/>
  <c r="H2881" i="1"/>
  <c r="H2966" i="1" l="1"/>
  <c r="H2983" i="1" s="1"/>
  <c r="J2887" i="1"/>
  <c r="J2881" i="1"/>
  <c r="G2887" i="1"/>
  <c r="G2980" i="1" l="1"/>
  <c r="G2900" i="1"/>
  <c r="G2881" i="1"/>
  <c r="J2980" i="1"/>
  <c r="F2980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8" i="1"/>
  <c r="J2947" i="1"/>
  <c r="J2946" i="1"/>
  <c r="J2911" i="1"/>
  <c r="F2900" i="1"/>
  <c r="F2887" i="1"/>
  <c r="F2881" i="1"/>
  <c r="J2937" i="1" l="1"/>
  <c r="J2900" i="1"/>
  <c r="G2966" i="1"/>
  <c r="G2983" i="1" s="1"/>
  <c r="F2966" i="1"/>
  <c r="F2983" i="1" s="1"/>
  <c r="J2966" i="1" l="1"/>
  <c r="J2983" i="1" s="1"/>
  <c r="F2722" i="1"/>
  <c r="G2809" i="1"/>
  <c r="P6" i="1"/>
  <c r="S6" i="1"/>
  <c r="P12" i="1"/>
  <c r="S12" i="1"/>
  <c r="P24" i="1"/>
  <c r="S24" i="1"/>
  <c r="P103" i="1"/>
  <c r="S103" i="1"/>
  <c r="P158" i="1"/>
  <c r="S158" i="1"/>
  <c r="P164" i="1"/>
  <c r="S164" i="1"/>
  <c r="P176" i="1"/>
  <c r="S176" i="1"/>
  <c r="P255" i="1"/>
  <c r="S255" i="1"/>
  <c r="P301" i="1"/>
  <c r="S301" i="1"/>
  <c r="P307" i="1"/>
  <c r="S307" i="1"/>
  <c r="P319" i="1"/>
  <c r="S319" i="1"/>
  <c r="P398" i="1"/>
  <c r="S398" i="1"/>
  <c r="P457" i="1"/>
  <c r="S457" i="1"/>
  <c r="P463" i="1"/>
  <c r="S463" i="1"/>
  <c r="P475" i="1"/>
  <c r="S475" i="1"/>
  <c r="P554" i="1"/>
  <c r="S554" i="1"/>
  <c r="P591" i="1"/>
  <c r="P592" i="1"/>
  <c r="P593" i="1"/>
  <c r="P594" i="1"/>
  <c r="P595" i="1"/>
  <c r="P597" i="1"/>
  <c r="P601" i="1"/>
  <c r="P602" i="1"/>
  <c r="P603" i="1"/>
  <c r="P604" i="1"/>
  <c r="P605" i="1"/>
  <c r="P606" i="1"/>
  <c r="P607" i="1"/>
  <c r="P609" i="1"/>
  <c r="P610" i="1"/>
  <c r="P611" i="1"/>
  <c r="P612" i="1"/>
  <c r="P613" i="1"/>
  <c r="P614" i="1"/>
  <c r="P615" i="1"/>
  <c r="P616" i="1"/>
  <c r="P617" i="1"/>
  <c r="P618" i="1"/>
  <c r="P619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59" i="1"/>
  <c r="P658" i="1" s="1"/>
  <c r="P689" i="1"/>
  <c r="P856" i="1"/>
  <c r="P857" i="1"/>
  <c r="P858" i="1"/>
  <c r="P859" i="1"/>
  <c r="P860" i="1"/>
  <c r="P862" i="1"/>
  <c r="P866" i="1"/>
  <c r="P867" i="1"/>
  <c r="P868" i="1"/>
  <c r="P869" i="1"/>
  <c r="P870" i="1"/>
  <c r="P871" i="1"/>
  <c r="P872" i="1"/>
  <c r="P874" i="1"/>
  <c r="P875" i="1"/>
  <c r="P876" i="1"/>
  <c r="P877" i="1"/>
  <c r="P878" i="1"/>
  <c r="P879" i="1"/>
  <c r="P880" i="1"/>
  <c r="P881" i="1"/>
  <c r="P882" i="1"/>
  <c r="P883" i="1"/>
  <c r="P884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917" i="1"/>
  <c r="P921" i="1"/>
  <c r="P923" i="1"/>
  <c r="P924" i="1"/>
  <c r="P954" i="1"/>
  <c r="S964" i="1"/>
  <c r="S966" i="1" s="1"/>
  <c r="P1074" i="1"/>
  <c r="S1097" i="1"/>
  <c r="S1099" i="1" s="1"/>
  <c r="S1102" i="1"/>
  <c r="P1139" i="1"/>
  <c r="P1140" i="1"/>
  <c r="P1141" i="1"/>
  <c r="P1142" i="1"/>
  <c r="P1143" i="1"/>
  <c r="P1145" i="1"/>
  <c r="P1149" i="1"/>
  <c r="P1150" i="1"/>
  <c r="P1151" i="1"/>
  <c r="P1152" i="1"/>
  <c r="P1153" i="1"/>
  <c r="P1154" i="1"/>
  <c r="P1155" i="1"/>
  <c r="P1157" i="1"/>
  <c r="P1158" i="1"/>
  <c r="P1159" i="1"/>
  <c r="P1160" i="1"/>
  <c r="P1161" i="1"/>
  <c r="P1162" i="1"/>
  <c r="P1163" i="1"/>
  <c r="P1164" i="1"/>
  <c r="P1165" i="1"/>
  <c r="P1166" i="1"/>
  <c r="P1167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S1194" i="1"/>
  <c r="P1195" i="1"/>
  <c r="P1196" i="1"/>
  <c r="P1197" i="1"/>
  <c r="P1198" i="1"/>
  <c r="P1199" i="1"/>
  <c r="P1200" i="1"/>
  <c r="P1201" i="1"/>
  <c r="P1202" i="1"/>
  <c r="P1203" i="1"/>
  <c r="P1204" i="1"/>
  <c r="P1207" i="1"/>
  <c r="P1206" i="1" s="1"/>
  <c r="P1208" i="1"/>
  <c r="P1209" i="1"/>
  <c r="P1210" i="1"/>
  <c r="P1211" i="1"/>
  <c r="P1237" i="1"/>
  <c r="S1260" i="1"/>
  <c r="S1262" i="1" s="1"/>
  <c r="G1427" i="1"/>
  <c r="G1426" i="1" s="1"/>
  <c r="H1427" i="1"/>
  <c r="H1426" i="1" s="1"/>
  <c r="J1427" i="1"/>
  <c r="J1426" i="1" s="1"/>
  <c r="P1428" i="1"/>
  <c r="P1429" i="1"/>
  <c r="P1430" i="1"/>
  <c r="P1431" i="1"/>
  <c r="G1432" i="1"/>
  <c r="H1432" i="1"/>
  <c r="J1432" i="1"/>
  <c r="P1433" i="1"/>
  <c r="P1434" i="1"/>
  <c r="P1436" i="1"/>
  <c r="P1437" i="1"/>
  <c r="P1438" i="1"/>
  <c r="P1439" i="1"/>
  <c r="P1440" i="1"/>
  <c r="P1441" i="1"/>
  <c r="P1442" i="1"/>
  <c r="P1443" i="1"/>
  <c r="P1444" i="1"/>
  <c r="G1445" i="1"/>
  <c r="H1445" i="1"/>
  <c r="J1445" i="1"/>
  <c r="P1446" i="1"/>
  <c r="P1447" i="1"/>
  <c r="P1448" i="1"/>
  <c r="P1449" i="1"/>
  <c r="P1450" i="1"/>
  <c r="P1451" i="1"/>
  <c r="P1452" i="1"/>
  <c r="P1453" i="1"/>
  <c r="P1454" i="1"/>
  <c r="P1455" i="1"/>
  <c r="P1456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4" i="1"/>
  <c r="P1485" i="1"/>
  <c r="P1486" i="1"/>
  <c r="P1487" i="1"/>
  <c r="P1488" i="1"/>
  <c r="P1489" i="1"/>
  <c r="P1490" i="1"/>
  <c r="P1491" i="1"/>
  <c r="P1492" i="1"/>
  <c r="P1493" i="1"/>
  <c r="P1494" i="1"/>
  <c r="P1496" i="1"/>
  <c r="P1495" i="1" s="1"/>
  <c r="P1497" i="1"/>
  <c r="P1498" i="1"/>
  <c r="P1499" i="1"/>
  <c r="P1500" i="1"/>
  <c r="G1526" i="1"/>
  <c r="H1526" i="1"/>
  <c r="J1526" i="1"/>
  <c r="P1526" i="1"/>
  <c r="G1587" i="1"/>
  <c r="G1586" i="1" s="1"/>
  <c r="H1587" i="1"/>
  <c r="H1586" i="1" s="1"/>
  <c r="J1587" i="1"/>
  <c r="J1586" i="1" s="1"/>
  <c r="L1587" i="1"/>
  <c r="L1586" i="1" s="1"/>
  <c r="M1587" i="1"/>
  <c r="O1587" i="1"/>
  <c r="O1586" i="1" s="1"/>
  <c r="M1588" i="1"/>
  <c r="P1588" i="1" s="1"/>
  <c r="P1589" i="1"/>
  <c r="P1590" i="1"/>
  <c r="P1591" i="1"/>
  <c r="G1592" i="1"/>
  <c r="H1592" i="1"/>
  <c r="J1592" i="1"/>
  <c r="O1592" i="1"/>
  <c r="P1593" i="1"/>
  <c r="P1594" i="1"/>
  <c r="P1596" i="1"/>
  <c r="L1597" i="1"/>
  <c r="P1597" i="1" s="1"/>
  <c r="P1598" i="1"/>
  <c r="M1599" i="1"/>
  <c r="P1599" i="1" s="1"/>
  <c r="P1600" i="1"/>
  <c r="P1601" i="1"/>
  <c r="M1602" i="1"/>
  <c r="P1602" i="1" s="1"/>
  <c r="P1603" i="1"/>
  <c r="P1604" i="1"/>
  <c r="G1605" i="1"/>
  <c r="H1605" i="1"/>
  <c r="J1605" i="1"/>
  <c r="L1605" i="1"/>
  <c r="M1606" i="1"/>
  <c r="P1606" i="1" s="1"/>
  <c r="P1607" i="1"/>
  <c r="P1608" i="1"/>
  <c r="P1609" i="1"/>
  <c r="P1610" i="1"/>
  <c r="M1611" i="1"/>
  <c r="O1611" i="1"/>
  <c r="M1612" i="1"/>
  <c r="P1612" i="1" s="1"/>
  <c r="P1613" i="1"/>
  <c r="P1614" i="1"/>
  <c r="M1615" i="1"/>
  <c r="O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M1642" i="1"/>
  <c r="O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G1685" i="1"/>
  <c r="H1685" i="1"/>
  <c r="J1685" i="1"/>
  <c r="L1685" i="1"/>
  <c r="P1685" i="1"/>
  <c r="G1740" i="1"/>
  <c r="G1739" i="1" s="1"/>
  <c r="H1740" i="1"/>
  <c r="H1739" i="1" s="1"/>
  <c r="J1740" i="1"/>
  <c r="J1739" i="1" s="1"/>
  <c r="L1740" i="1"/>
  <c r="L1739" i="1" s="1"/>
  <c r="M1740" i="1"/>
  <c r="O1740" i="1"/>
  <c r="O1739" i="1" s="1"/>
  <c r="P1740" i="1"/>
  <c r="P1739" i="1" s="1"/>
  <c r="S1740" i="1"/>
  <c r="S1739" i="1" s="1"/>
  <c r="M1741" i="1"/>
  <c r="G1745" i="1"/>
  <c r="H1745" i="1"/>
  <c r="J1745" i="1"/>
  <c r="O1745" i="1"/>
  <c r="P1745" i="1"/>
  <c r="S1745" i="1"/>
  <c r="L1750" i="1"/>
  <c r="L1745" i="1" s="1"/>
  <c r="M1752" i="1"/>
  <c r="M1755" i="1"/>
  <c r="G1758" i="1"/>
  <c r="H1758" i="1"/>
  <c r="J1758" i="1"/>
  <c r="L1758" i="1"/>
  <c r="P1758" i="1"/>
  <c r="S1758" i="1"/>
  <c r="M1759" i="1"/>
  <c r="M1764" i="1"/>
  <c r="O1764" i="1"/>
  <c r="M1765" i="1"/>
  <c r="M1768" i="1"/>
  <c r="O1768" i="1"/>
  <c r="M1795" i="1"/>
  <c r="O1795" i="1"/>
  <c r="P1795" i="1"/>
  <c r="S1795" i="1"/>
  <c r="G1838" i="1"/>
  <c r="H1838" i="1"/>
  <c r="J1838" i="1"/>
  <c r="L1838" i="1"/>
  <c r="H1891" i="1"/>
  <c r="H1892" i="1"/>
  <c r="H1893" i="1"/>
  <c r="H1894" i="1"/>
  <c r="H1897" i="1"/>
  <c r="H1898" i="1"/>
  <c r="H1900" i="1"/>
  <c r="H1901" i="1"/>
  <c r="H1902" i="1"/>
  <c r="H1903" i="1"/>
  <c r="H1904" i="1"/>
  <c r="H1905" i="1"/>
  <c r="H1906" i="1"/>
  <c r="H1907" i="1"/>
  <c r="H1908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7" i="1"/>
  <c r="H1948" i="1"/>
  <c r="H1949" i="1"/>
  <c r="H1950" i="1"/>
  <c r="H1951" i="1"/>
  <c r="H1952" i="1"/>
  <c r="H1953" i="1"/>
  <c r="H1954" i="1"/>
  <c r="H1955" i="1"/>
  <c r="H1956" i="1"/>
  <c r="H1957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89" i="1"/>
  <c r="G2036" i="1"/>
  <c r="H2037" i="1"/>
  <c r="J2037" i="1" s="1"/>
  <c r="J2038" i="1"/>
  <c r="J2039" i="1"/>
  <c r="J2040" i="1"/>
  <c r="G2042" i="1"/>
  <c r="H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G2055" i="1"/>
  <c r="H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3" i="1"/>
  <c r="J2094" i="1"/>
  <c r="J2095" i="1"/>
  <c r="J2096" i="1"/>
  <c r="J2097" i="1"/>
  <c r="J2098" i="1"/>
  <c r="J2099" i="1"/>
  <c r="J2100" i="1"/>
  <c r="J2101" i="1"/>
  <c r="J2102" i="1"/>
  <c r="J2103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3" i="1"/>
  <c r="G2135" i="1"/>
  <c r="H2135" i="1"/>
  <c r="J2135" i="1"/>
  <c r="G2164" i="1"/>
  <c r="H2165" i="1"/>
  <c r="H2164" i="1" s="1"/>
  <c r="J2165" i="1"/>
  <c r="J2164" i="1" s="1"/>
  <c r="L2166" i="1"/>
  <c r="L2167" i="1"/>
  <c r="L2168" i="1"/>
  <c r="G2170" i="1"/>
  <c r="H2170" i="1"/>
  <c r="J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G2183" i="1"/>
  <c r="H2183" i="1"/>
  <c r="J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1" i="1"/>
  <c r="L2222" i="1"/>
  <c r="L2223" i="1"/>
  <c r="L2224" i="1"/>
  <c r="L2225" i="1"/>
  <c r="L2226" i="1"/>
  <c r="L2227" i="1"/>
  <c r="L2228" i="1"/>
  <c r="L2229" i="1"/>
  <c r="L2230" i="1"/>
  <c r="L2231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51" i="1"/>
  <c r="G2263" i="1"/>
  <c r="H2263" i="1"/>
  <c r="J2263" i="1"/>
  <c r="L2263" i="1"/>
  <c r="G2315" i="1"/>
  <c r="L2315" i="1"/>
  <c r="H2316" i="1"/>
  <c r="H2315" i="1" s="1"/>
  <c r="J2316" i="1"/>
  <c r="J2315" i="1" s="1"/>
  <c r="M2317" i="1"/>
  <c r="M2318" i="1"/>
  <c r="M2319" i="1"/>
  <c r="G2321" i="1"/>
  <c r="H2321" i="1"/>
  <c r="J2321" i="1"/>
  <c r="L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G2334" i="1"/>
  <c r="H2334" i="1"/>
  <c r="J2334" i="1"/>
  <c r="L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2" i="1"/>
  <c r="M2373" i="1"/>
  <c r="M2374" i="1"/>
  <c r="M2375" i="1"/>
  <c r="M2376" i="1"/>
  <c r="M2377" i="1"/>
  <c r="M2378" i="1"/>
  <c r="M2379" i="1"/>
  <c r="M2380" i="1"/>
  <c r="M2381" i="1"/>
  <c r="M2382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2" i="1"/>
  <c r="G2414" i="1"/>
  <c r="H2414" i="1"/>
  <c r="J2414" i="1"/>
  <c r="L2414" i="1"/>
  <c r="M2414" i="1"/>
  <c r="G2461" i="1"/>
  <c r="L2461" i="1"/>
  <c r="M2461" i="1"/>
  <c r="N2461" i="1"/>
  <c r="O2461" i="1"/>
  <c r="H2462" i="1"/>
  <c r="H2461" i="1" s="1"/>
  <c r="J2462" i="1"/>
  <c r="J2461" i="1" s="1"/>
  <c r="P2463" i="1"/>
  <c r="P2464" i="1"/>
  <c r="P2465" i="1"/>
  <c r="G2467" i="1"/>
  <c r="H2467" i="1"/>
  <c r="J2467" i="1"/>
  <c r="L2467" i="1"/>
  <c r="M2467" i="1"/>
  <c r="N2467" i="1"/>
  <c r="O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G2480" i="1"/>
  <c r="H2480" i="1"/>
  <c r="J2480" i="1"/>
  <c r="L2480" i="1"/>
  <c r="M2480" i="1"/>
  <c r="N2480" i="1"/>
  <c r="O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M2517" i="1"/>
  <c r="N2517" i="1"/>
  <c r="O2517" i="1"/>
  <c r="P2518" i="1"/>
  <c r="P2519" i="1"/>
  <c r="P2520" i="1"/>
  <c r="P2521" i="1"/>
  <c r="P2522" i="1"/>
  <c r="P2523" i="1"/>
  <c r="P2524" i="1"/>
  <c r="P2525" i="1"/>
  <c r="P2526" i="1"/>
  <c r="P2527" i="1"/>
  <c r="P2528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8" i="1"/>
  <c r="G2560" i="1"/>
  <c r="H2560" i="1"/>
  <c r="J2560" i="1"/>
  <c r="L2560" i="1"/>
  <c r="M2560" i="1"/>
  <c r="N2560" i="1"/>
  <c r="O2560" i="1"/>
  <c r="P2560" i="1"/>
  <c r="G2592" i="1"/>
  <c r="L2592" i="1"/>
  <c r="M2592" i="1"/>
  <c r="N2592" i="1"/>
  <c r="O2592" i="1"/>
  <c r="P2592" i="1"/>
  <c r="R2592" i="1"/>
  <c r="S2592" i="1"/>
  <c r="T2592" i="1"/>
  <c r="H2593" i="1"/>
  <c r="H2592" i="1" s="1"/>
  <c r="J2593" i="1"/>
  <c r="J2592" i="1" s="1"/>
  <c r="G2598" i="1"/>
  <c r="H2598" i="1"/>
  <c r="J2598" i="1"/>
  <c r="L2598" i="1"/>
  <c r="M2598" i="1"/>
  <c r="N2598" i="1"/>
  <c r="O2598" i="1"/>
  <c r="P2598" i="1"/>
  <c r="R2598" i="1"/>
  <c r="S2598" i="1"/>
  <c r="T2602" i="1"/>
  <c r="T2608" i="1"/>
  <c r="G2611" i="1"/>
  <c r="H2611" i="1"/>
  <c r="J2611" i="1"/>
  <c r="L2611" i="1"/>
  <c r="M2611" i="1"/>
  <c r="N2611" i="1"/>
  <c r="O2611" i="1"/>
  <c r="P2611" i="1"/>
  <c r="R2611" i="1"/>
  <c r="S2611" i="1"/>
  <c r="T2612" i="1"/>
  <c r="T2613" i="1"/>
  <c r="T2616" i="1"/>
  <c r="T2617" i="1"/>
  <c r="T2618" i="1"/>
  <c r="T2621" i="1"/>
  <c r="M2648" i="1"/>
  <c r="N2648" i="1"/>
  <c r="O2648" i="1"/>
  <c r="P2648" i="1"/>
  <c r="R2648" i="1"/>
  <c r="S2648" i="1"/>
  <c r="T2648" i="1"/>
  <c r="G2692" i="1"/>
  <c r="H2692" i="1"/>
  <c r="J2692" i="1"/>
  <c r="L2692" i="1"/>
  <c r="M2692" i="1"/>
  <c r="N2692" i="1"/>
  <c r="O2692" i="1"/>
  <c r="P2692" i="1"/>
  <c r="R2692" i="1"/>
  <c r="S2692" i="1"/>
  <c r="T2692" i="1"/>
  <c r="G2743" i="1"/>
  <c r="G2820" i="1"/>
  <c r="F2820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89" i="1"/>
  <c r="G2788" i="1"/>
  <c r="G2787" i="1"/>
  <c r="G2786" i="1"/>
  <c r="G2785" i="1"/>
  <c r="G2784" i="1"/>
  <c r="G2783" i="1"/>
  <c r="G2782" i="1"/>
  <c r="G2781" i="1"/>
  <c r="G2780" i="1"/>
  <c r="G2779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2" i="1"/>
  <c r="F2741" i="1"/>
  <c r="G2740" i="1"/>
  <c r="G2739" i="1"/>
  <c r="G2738" i="1"/>
  <c r="G2737" i="1"/>
  <c r="G2736" i="1"/>
  <c r="G2735" i="1"/>
  <c r="G2734" i="1"/>
  <c r="G2733" i="1"/>
  <c r="G2731" i="1"/>
  <c r="G2730" i="1"/>
  <c r="G2729" i="1"/>
  <c r="F2728" i="1"/>
  <c r="G2727" i="1"/>
  <c r="G2726" i="1"/>
  <c r="G2725" i="1"/>
  <c r="G2724" i="1"/>
  <c r="G2723" i="1"/>
  <c r="G2249" i="1" l="1"/>
  <c r="G2266" i="1" s="1"/>
  <c r="L1592" i="1"/>
  <c r="L1671" i="1" s="1"/>
  <c r="L1687" i="1" s="1"/>
  <c r="H2546" i="1"/>
  <c r="G2400" i="1"/>
  <c r="M1745" i="1"/>
  <c r="S91" i="1"/>
  <c r="P542" i="1"/>
  <c r="P556" i="1" s="1"/>
  <c r="P91" i="1"/>
  <c r="P105" i="1" s="1"/>
  <c r="P2677" i="1"/>
  <c r="P2695" i="1" s="1"/>
  <c r="R2677" i="1"/>
  <c r="R2695" i="1" s="1"/>
  <c r="L2677" i="1"/>
  <c r="L2695" i="1" s="1"/>
  <c r="M2677" i="1"/>
  <c r="M2695" i="1" s="1"/>
  <c r="P1615" i="1"/>
  <c r="N2677" i="1"/>
  <c r="N2695" i="1" s="1"/>
  <c r="P2462" i="1"/>
  <c r="G2417" i="1"/>
  <c r="S386" i="1"/>
  <c r="N2546" i="1"/>
  <c r="N2563" i="1" s="1"/>
  <c r="J2249" i="1"/>
  <c r="J2266" i="1" s="1"/>
  <c r="P386" i="1"/>
  <c r="P400" i="1" s="1"/>
  <c r="G1824" i="1"/>
  <c r="G1840" i="1" s="1"/>
  <c r="J2677" i="1"/>
  <c r="J2695" i="1" s="1"/>
  <c r="P1611" i="1"/>
  <c r="P1605" i="1" s="1"/>
  <c r="S243" i="1"/>
  <c r="G1671" i="1"/>
  <c r="G1687" i="1" s="1"/>
  <c r="O2677" i="1"/>
  <c r="O2695" i="1" s="1"/>
  <c r="S542" i="1"/>
  <c r="H1512" i="1"/>
  <c r="H1528" i="1" s="1"/>
  <c r="P1138" i="1"/>
  <c r="H2563" i="1"/>
  <c r="P2467" i="1"/>
  <c r="J2546" i="1"/>
  <c r="J2563" i="1" s="1"/>
  <c r="J2092" i="1"/>
  <c r="O2546" i="1"/>
  <c r="O2563" i="1" s="1"/>
  <c r="O1758" i="1"/>
  <c r="O1824" i="1" s="1"/>
  <c r="O1840" i="1" s="1"/>
  <c r="L2165" i="1"/>
  <c r="G2121" i="1"/>
  <c r="G2138" i="1" s="1"/>
  <c r="M2334" i="1"/>
  <c r="T2611" i="1"/>
  <c r="T2598" i="1"/>
  <c r="M2371" i="1"/>
  <c r="L2400" i="1"/>
  <c r="L2417" i="1" s="1"/>
  <c r="H2400" i="1"/>
  <c r="H2417" i="1" s="1"/>
  <c r="M1586" i="1"/>
  <c r="M1758" i="1"/>
  <c r="O1605" i="1"/>
  <c r="O1671" i="1" s="1"/>
  <c r="O1687" i="1" s="1"/>
  <c r="J1671" i="1"/>
  <c r="J1687" i="1" s="1"/>
  <c r="P911" i="1"/>
  <c r="H1671" i="1"/>
  <c r="H1687" i="1" s="1"/>
  <c r="P855" i="1"/>
  <c r="J1512" i="1"/>
  <c r="J1528" i="1" s="1"/>
  <c r="L2220" i="1"/>
  <c r="H1946" i="1"/>
  <c r="H1909" i="1"/>
  <c r="P1445" i="1"/>
  <c r="P873" i="1"/>
  <c r="M2321" i="1"/>
  <c r="L2183" i="1"/>
  <c r="H2249" i="1"/>
  <c r="H2266" i="1" s="1"/>
  <c r="J2042" i="1"/>
  <c r="P1483" i="1"/>
  <c r="J2055" i="1"/>
  <c r="P608" i="1"/>
  <c r="P2480" i="1"/>
  <c r="L2546" i="1"/>
  <c r="L2563" i="1" s="1"/>
  <c r="L2170" i="1"/>
  <c r="M1739" i="1"/>
  <c r="M1592" i="1"/>
  <c r="S2677" i="1"/>
  <c r="S2695" i="1" s="1"/>
  <c r="G2546" i="1"/>
  <c r="G2563" i="1" s="1"/>
  <c r="J1824" i="1"/>
  <c r="J1840" i="1" s="1"/>
  <c r="P1156" i="1"/>
  <c r="G2677" i="1"/>
  <c r="G2695" i="1" s="1"/>
  <c r="H2677" i="1"/>
  <c r="H2695" i="1" s="1"/>
  <c r="M2546" i="1"/>
  <c r="M2563" i="1" s="1"/>
  <c r="P1824" i="1"/>
  <c r="P1840" i="1" s="1"/>
  <c r="H1824" i="1"/>
  <c r="H1840" i="1" s="1"/>
  <c r="P1642" i="1"/>
  <c r="M1605" i="1"/>
  <c r="P1194" i="1"/>
  <c r="P243" i="1"/>
  <c r="P257" i="1" s="1"/>
  <c r="P2517" i="1"/>
  <c r="M2316" i="1"/>
  <c r="P590" i="1"/>
  <c r="J2400" i="1"/>
  <c r="J2417" i="1" s="1"/>
  <c r="G1512" i="1"/>
  <c r="G1528" i="1" s="1"/>
  <c r="S1824" i="1"/>
  <c r="S1840" i="1" s="1"/>
  <c r="L1824" i="1"/>
  <c r="L1840" i="1" s="1"/>
  <c r="H2036" i="1"/>
  <c r="H2121" i="1" s="1"/>
  <c r="H2138" i="1" s="1"/>
  <c r="G2778" i="1"/>
  <c r="F2807" i="1"/>
  <c r="F2823" i="1" s="1"/>
  <c r="G2722" i="1"/>
  <c r="G2741" i="1"/>
  <c r="G2732" i="1"/>
  <c r="G2728" i="1" s="1"/>
  <c r="M1824" i="1" l="1"/>
  <c r="M1840" i="1" s="1"/>
  <c r="T2677" i="1"/>
  <c r="T2695" i="1" s="1"/>
  <c r="M1671" i="1"/>
  <c r="M1687" i="1" s="1"/>
  <c r="G2807" i="1"/>
  <c r="G2823" i="1" s="1"/>
  <c r="U2612" i="1" l="1"/>
  <c r="U2650" i="1" l="1"/>
  <c r="U2651" i="1"/>
  <c r="U2652" i="1"/>
  <c r="U2653" i="1"/>
  <c r="U2654" i="1"/>
  <c r="U2655" i="1"/>
  <c r="U2656" i="1"/>
  <c r="U2657" i="1"/>
  <c r="U2658" i="1"/>
  <c r="U2659" i="1"/>
  <c r="U2649" i="1"/>
  <c r="U2613" i="1"/>
  <c r="U2614" i="1"/>
  <c r="U2615" i="1"/>
  <c r="U2616" i="1"/>
  <c r="U2617" i="1"/>
  <c r="U2618" i="1"/>
  <c r="U2619" i="1"/>
  <c r="U2620" i="1"/>
  <c r="U2621" i="1"/>
  <c r="U2600" i="1"/>
  <c r="U2601" i="1"/>
  <c r="U2602" i="1"/>
  <c r="U2603" i="1"/>
  <c r="U2604" i="1"/>
  <c r="U2605" i="1"/>
  <c r="U2606" i="1"/>
  <c r="U2607" i="1"/>
  <c r="U2608" i="1"/>
  <c r="U2609" i="1"/>
  <c r="U2610" i="1"/>
  <c r="U2599" i="1"/>
  <c r="U2594" i="1"/>
  <c r="U2595" i="1"/>
  <c r="U2596" i="1"/>
  <c r="U2593" i="1"/>
  <c r="V2611" i="1" l="1"/>
  <c r="U2598" i="1" l="1"/>
  <c r="U2681" i="1" l="1"/>
  <c r="W2611" i="1" s="1"/>
  <c r="X2611" i="1" s="1"/>
  <c r="U2679" i="1"/>
  <c r="U2680" i="1"/>
  <c r="U2647" i="1" l="1"/>
  <c r="W2648" i="1" l="1"/>
  <c r="U2692" i="1" l="1"/>
  <c r="F2692" i="1"/>
  <c r="U2676" i="1"/>
  <c r="U2675" i="1"/>
  <c r="U2674" i="1"/>
  <c r="U2673" i="1"/>
  <c r="U2672" i="1"/>
  <c r="U2671" i="1"/>
  <c r="U2670" i="1"/>
  <c r="U2669" i="1"/>
  <c r="U2668" i="1"/>
  <c r="U2667" i="1"/>
  <c r="U2666" i="1"/>
  <c r="U2665" i="1"/>
  <c r="U2664" i="1"/>
  <c r="U2663" i="1"/>
  <c r="U2662" i="1"/>
  <c r="U2661" i="1"/>
  <c r="U2646" i="1"/>
  <c r="U2645" i="1"/>
  <c r="U2644" i="1"/>
  <c r="U2643" i="1"/>
  <c r="U2642" i="1"/>
  <c r="U2641" i="1"/>
  <c r="U2640" i="1"/>
  <c r="U2639" i="1"/>
  <c r="U2638" i="1"/>
  <c r="U2637" i="1"/>
  <c r="U2636" i="1"/>
  <c r="U2634" i="1"/>
  <c r="U2633" i="1"/>
  <c r="U2632" i="1"/>
  <c r="U2631" i="1"/>
  <c r="U2630" i="1"/>
  <c r="U2629" i="1"/>
  <c r="U2628" i="1"/>
  <c r="U2627" i="1"/>
  <c r="U2626" i="1"/>
  <c r="U2625" i="1"/>
  <c r="U2624" i="1"/>
  <c r="U2623" i="1"/>
  <c r="U2622" i="1"/>
  <c r="F2611" i="1"/>
  <c r="F2598" i="1"/>
  <c r="V2598" i="1" s="1"/>
  <c r="F2597" i="1"/>
  <c r="U2597" i="1" s="1"/>
  <c r="U2648" i="1" l="1"/>
  <c r="U2611" i="1"/>
  <c r="F2592" i="1"/>
  <c r="F2677" i="1" s="1"/>
  <c r="U2592" i="1"/>
  <c r="U2677" i="1" l="1"/>
  <c r="U2695" i="1" s="1"/>
  <c r="F2695" i="1"/>
  <c r="V2695" i="1" s="1"/>
  <c r="W2677" i="1"/>
  <c r="F2560" i="1" l="1"/>
  <c r="F2480" i="1"/>
  <c r="F2467" i="1"/>
  <c r="F2466" i="1"/>
  <c r="P2466" i="1" s="1"/>
  <c r="P2461" i="1" s="1"/>
  <c r="P2546" i="1" s="1"/>
  <c r="P2563" i="1" s="1"/>
  <c r="F2461" i="1" l="1"/>
  <c r="F2546" i="1" s="1"/>
  <c r="F2563" i="1" s="1"/>
  <c r="F2414" i="1" l="1"/>
  <c r="F2334" i="1"/>
  <c r="F2321" i="1"/>
  <c r="F2320" i="1"/>
  <c r="M2320" i="1" s="1"/>
  <c r="M2315" i="1" s="1"/>
  <c r="M2400" i="1" s="1"/>
  <c r="M2417" i="1" s="1"/>
  <c r="F2315" i="1" l="1"/>
  <c r="F2400" i="1" s="1"/>
  <c r="F2417" i="1" s="1"/>
  <c r="F2263" i="1" l="1"/>
  <c r="F2183" i="1"/>
  <c r="F2170" i="1"/>
  <c r="F2169" i="1"/>
  <c r="L2169" i="1" s="1"/>
  <c r="L2164" i="1" s="1"/>
  <c r="L2249" i="1" s="1"/>
  <c r="L2266" i="1" s="1"/>
  <c r="F2164" i="1" l="1"/>
  <c r="F2249" i="1"/>
  <c r="F2266" i="1" s="1"/>
  <c r="F2135" i="1" l="1"/>
  <c r="F2055" i="1"/>
  <c r="F2042" i="1"/>
  <c r="F2041" i="1"/>
  <c r="J2041" i="1" s="1"/>
  <c r="J2036" i="1" s="1"/>
  <c r="J2121" i="1" s="1"/>
  <c r="F1989" i="1"/>
  <c r="F1909" i="1"/>
  <c r="F1899" i="1"/>
  <c r="H1899" i="1" s="1"/>
  <c r="H1896" i="1" s="1"/>
  <c r="F1896" i="1"/>
  <c r="F1895" i="1"/>
  <c r="H1895" i="1" s="1"/>
  <c r="H1890" i="1" s="1"/>
  <c r="H1975" i="1" l="1"/>
  <c r="H1991" i="1" s="1"/>
  <c r="M2121" i="1"/>
  <c r="J2138" i="1"/>
  <c r="F1890" i="1"/>
  <c r="F1975" i="1" s="1"/>
  <c r="F1991" i="1" s="1"/>
  <c r="F2036" i="1"/>
  <c r="F2121" i="1" s="1"/>
  <c r="F2138" i="1" s="1"/>
  <c r="U1769" i="1"/>
  <c r="U1747" i="1"/>
  <c r="U1797" i="1" l="1"/>
  <c r="U1798" i="1"/>
  <c r="U1799" i="1"/>
  <c r="U1800" i="1"/>
  <c r="U1801" i="1"/>
  <c r="U1802" i="1"/>
  <c r="U1803" i="1"/>
  <c r="U1804" i="1"/>
  <c r="U1805" i="1"/>
  <c r="U1806" i="1"/>
  <c r="U1796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70" i="1"/>
  <c r="U1760" i="1"/>
  <c r="U1761" i="1"/>
  <c r="U1762" i="1"/>
  <c r="U1763" i="1"/>
  <c r="U1766" i="1"/>
  <c r="U1767" i="1"/>
  <c r="U1749" i="1"/>
  <c r="U1751" i="1"/>
  <c r="U1753" i="1"/>
  <c r="U1754" i="1"/>
  <c r="U1756" i="1"/>
  <c r="U1757" i="1"/>
  <c r="U1746" i="1"/>
  <c r="U1742" i="1"/>
  <c r="U1743" i="1"/>
  <c r="U1744" i="1"/>
  <c r="U1795" i="1" l="1"/>
  <c r="U1759" i="1"/>
  <c r="U1838" i="1" l="1"/>
  <c r="F1838" i="1"/>
  <c r="U1823" i="1"/>
  <c r="U1822" i="1"/>
  <c r="U1821" i="1"/>
  <c r="U1820" i="1"/>
  <c r="U1819" i="1"/>
  <c r="U1818" i="1"/>
  <c r="U1817" i="1"/>
  <c r="U1816" i="1"/>
  <c r="U1815" i="1"/>
  <c r="U1814" i="1"/>
  <c r="U1813" i="1"/>
  <c r="U1812" i="1"/>
  <c r="U1811" i="1"/>
  <c r="U1810" i="1"/>
  <c r="U1809" i="1"/>
  <c r="U1808" i="1"/>
  <c r="U1768" i="1"/>
  <c r="U1765" i="1"/>
  <c r="U1764" i="1"/>
  <c r="U1758" i="1" s="1"/>
  <c r="F1758" i="1"/>
  <c r="U1755" i="1"/>
  <c r="U1752" i="1"/>
  <c r="F1748" i="1"/>
  <c r="U1748" i="1" s="1"/>
  <c r="F1745" i="1"/>
  <c r="U1741" i="1"/>
  <c r="F1740" i="1"/>
  <c r="F1739" i="1" s="1"/>
  <c r="U1750" i="1" l="1"/>
  <c r="U1745" i="1" s="1"/>
  <c r="F1824" i="1"/>
  <c r="F1840" i="1" s="1"/>
  <c r="F1685" i="1" l="1"/>
  <c r="F1605" i="1"/>
  <c r="F1595" i="1"/>
  <c r="P1595" i="1" s="1"/>
  <c r="P1592" i="1" s="1"/>
  <c r="F1592" i="1"/>
  <c r="F1587" i="1"/>
  <c r="P1587" i="1" s="1"/>
  <c r="P1586" i="1" s="1"/>
  <c r="P1671" i="1" l="1"/>
  <c r="P1687" i="1" s="1"/>
  <c r="S1688" i="1" s="1"/>
  <c r="F1586" i="1"/>
  <c r="F1671" i="1" s="1"/>
  <c r="F1687" i="1" s="1"/>
  <c r="S1691" i="1" s="1"/>
  <c r="F1445" i="1" l="1"/>
  <c r="F6" i="1"/>
  <c r="U6" i="1"/>
  <c r="V6" i="1"/>
  <c r="W6" i="1"/>
  <c r="X6" i="1"/>
  <c r="Y6" i="1"/>
  <c r="Z7" i="1"/>
  <c r="Z8" i="1"/>
  <c r="Z11" i="1"/>
  <c r="F12" i="1"/>
  <c r="U12" i="1"/>
  <c r="V12" i="1"/>
  <c r="W12" i="1"/>
  <c r="X12" i="1"/>
  <c r="Y12" i="1"/>
  <c r="Z13" i="1"/>
  <c r="Z14" i="1"/>
  <c r="Z17" i="1"/>
  <c r="Z18" i="1"/>
  <c r="Z19" i="1"/>
  <c r="Z20" i="1"/>
  <c r="Z21" i="1"/>
  <c r="Z22" i="1"/>
  <c r="Z23" i="1"/>
  <c r="F24" i="1"/>
  <c r="U24" i="1"/>
  <c r="V24" i="1"/>
  <c r="W24" i="1"/>
  <c r="X24" i="1"/>
  <c r="Y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W74" i="1"/>
  <c r="Z75" i="1"/>
  <c r="Z74" i="1" s="1"/>
  <c r="F103" i="1"/>
  <c r="U103" i="1"/>
  <c r="V103" i="1"/>
  <c r="W103" i="1"/>
  <c r="X103" i="1"/>
  <c r="Y103" i="1"/>
  <c r="Z103" i="1"/>
  <c r="F158" i="1"/>
  <c r="U158" i="1"/>
  <c r="V158" i="1"/>
  <c r="W158" i="1"/>
  <c r="X158" i="1"/>
  <c r="Y158" i="1"/>
  <c r="Z158" i="1"/>
  <c r="AA158" i="1"/>
  <c r="AD159" i="1"/>
  <c r="AD160" i="1"/>
  <c r="AD163" i="1"/>
  <c r="AE163" i="1"/>
  <c r="F164" i="1"/>
  <c r="U164" i="1"/>
  <c r="V164" i="1"/>
  <c r="W164" i="1"/>
  <c r="X164" i="1"/>
  <c r="Y164" i="1"/>
  <c r="Z164" i="1"/>
  <c r="AA164" i="1"/>
  <c r="AD165" i="1"/>
  <c r="AD166" i="1"/>
  <c r="AD169" i="1"/>
  <c r="AD170" i="1"/>
  <c r="AD171" i="1"/>
  <c r="AD172" i="1"/>
  <c r="AD173" i="1"/>
  <c r="AD174" i="1"/>
  <c r="AD175" i="1"/>
  <c r="F176" i="1"/>
  <c r="U176" i="1"/>
  <c r="V176" i="1"/>
  <c r="W176" i="1"/>
  <c r="X176" i="1"/>
  <c r="Y176" i="1"/>
  <c r="Z176" i="1"/>
  <c r="AA176" i="1"/>
  <c r="AD177" i="1"/>
  <c r="AD178" i="1"/>
  <c r="AD179" i="1"/>
  <c r="AD180" i="1"/>
  <c r="AD181" i="1"/>
  <c r="AD182" i="1"/>
  <c r="AD183" i="1"/>
  <c r="AE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W226" i="1"/>
  <c r="AD227" i="1"/>
  <c r="AD226" i="1" s="1"/>
  <c r="F255" i="1"/>
  <c r="U255" i="1"/>
  <c r="V255" i="1"/>
  <c r="W255" i="1"/>
  <c r="X255" i="1"/>
  <c r="Y255" i="1"/>
  <c r="Z255" i="1"/>
  <c r="AA255" i="1"/>
  <c r="AD255" i="1"/>
  <c r="F301" i="1"/>
  <c r="U301" i="1"/>
  <c r="V301" i="1"/>
  <c r="W301" i="1"/>
  <c r="X301" i="1"/>
  <c r="Y301" i="1"/>
  <c r="Z301" i="1"/>
  <c r="AA301" i="1"/>
  <c r="AB301" i="1"/>
  <c r="AD302" i="1"/>
  <c r="AD303" i="1"/>
  <c r="AD304" i="1"/>
  <c r="AD305" i="1"/>
  <c r="AD306" i="1"/>
  <c r="F307" i="1"/>
  <c r="U307" i="1"/>
  <c r="V307" i="1"/>
  <c r="W307" i="1"/>
  <c r="X307" i="1"/>
  <c r="Y307" i="1"/>
  <c r="Z307" i="1"/>
  <c r="AA307" i="1"/>
  <c r="AB307" i="1"/>
  <c r="AD308" i="1"/>
  <c r="AD309" i="1"/>
  <c r="AD310" i="1"/>
  <c r="AD311" i="1"/>
  <c r="AD312" i="1"/>
  <c r="AD313" i="1"/>
  <c r="AD314" i="1"/>
  <c r="AD315" i="1"/>
  <c r="AD316" i="1"/>
  <c r="AD317" i="1"/>
  <c r="AD318" i="1"/>
  <c r="F319" i="1"/>
  <c r="U319" i="1"/>
  <c r="V319" i="1"/>
  <c r="W319" i="1"/>
  <c r="X319" i="1"/>
  <c r="Y319" i="1"/>
  <c r="Z319" i="1"/>
  <c r="AA319" i="1"/>
  <c r="AB320" i="1"/>
  <c r="AD320" i="1" s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W369" i="1"/>
  <c r="AD370" i="1"/>
  <c r="AD369" i="1" s="1"/>
  <c r="F398" i="1"/>
  <c r="U398" i="1"/>
  <c r="V398" i="1"/>
  <c r="W398" i="1"/>
  <c r="X398" i="1"/>
  <c r="Y398" i="1"/>
  <c r="Z398" i="1"/>
  <c r="AA398" i="1"/>
  <c r="AB398" i="1"/>
  <c r="AD398" i="1"/>
  <c r="F457" i="1"/>
  <c r="U457" i="1"/>
  <c r="V457" i="1"/>
  <c r="W457" i="1"/>
  <c r="X457" i="1"/>
  <c r="Y457" i="1"/>
  <c r="Z457" i="1"/>
  <c r="AA457" i="1"/>
  <c r="AB457" i="1"/>
  <c r="AC457" i="1"/>
  <c r="AD458" i="1"/>
  <c r="AD459" i="1"/>
  <c r="AD460" i="1"/>
  <c r="AD461" i="1"/>
  <c r="AD462" i="1"/>
  <c r="F463" i="1"/>
  <c r="U463" i="1"/>
  <c r="V463" i="1"/>
  <c r="W463" i="1"/>
  <c r="X463" i="1"/>
  <c r="Y463" i="1"/>
  <c r="Z463" i="1"/>
  <c r="AA463" i="1"/>
  <c r="AB463" i="1"/>
  <c r="AC463" i="1"/>
  <c r="AD464" i="1"/>
  <c r="AD465" i="1"/>
  <c r="AD466" i="1"/>
  <c r="AD467" i="1"/>
  <c r="AD468" i="1"/>
  <c r="AD469" i="1"/>
  <c r="AD470" i="1"/>
  <c r="AD471" i="1"/>
  <c r="AD472" i="1"/>
  <c r="AD473" i="1"/>
  <c r="AD474" i="1"/>
  <c r="F475" i="1"/>
  <c r="U475" i="1"/>
  <c r="V475" i="1"/>
  <c r="W475" i="1"/>
  <c r="X475" i="1"/>
  <c r="Y475" i="1"/>
  <c r="Z475" i="1"/>
  <c r="AA475" i="1"/>
  <c r="AC475" i="1"/>
  <c r="AB476" i="1"/>
  <c r="AB475" i="1" s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C513" i="1"/>
  <c r="W525" i="1"/>
  <c r="AC525" i="1"/>
  <c r="AD526" i="1"/>
  <c r="AD525" i="1" s="1"/>
  <c r="F554" i="1"/>
  <c r="U554" i="1"/>
  <c r="V554" i="1"/>
  <c r="W554" i="1"/>
  <c r="X554" i="1"/>
  <c r="Y554" i="1"/>
  <c r="Z554" i="1"/>
  <c r="AA554" i="1"/>
  <c r="AB554" i="1"/>
  <c r="AD554" i="1"/>
  <c r="F590" i="1"/>
  <c r="F598" i="1"/>
  <c r="F599" i="1"/>
  <c r="P599" i="1" s="1"/>
  <c r="F600" i="1"/>
  <c r="P600" i="1" s="1"/>
  <c r="F608" i="1"/>
  <c r="F689" i="1"/>
  <c r="F722" i="1"/>
  <c r="F730" i="1"/>
  <c r="F728" i="1" s="1"/>
  <c r="F731" i="1"/>
  <c r="F732" i="1"/>
  <c r="F740" i="1"/>
  <c r="V817" i="1"/>
  <c r="V819" i="1" s="1"/>
  <c r="F821" i="1"/>
  <c r="F855" i="1"/>
  <c r="F863" i="1"/>
  <c r="F864" i="1"/>
  <c r="P864" i="1" s="1"/>
  <c r="F865" i="1"/>
  <c r="P865" i="1" s="1"/>
  <c r="F873" i="1"/>
  <c r="F954" i="1"/>
  <c r="F988" i="1"/>
  <c r="F996" i="1"/>
  <c r="F994" i="1" s="1"/>
  <c r="F997" i="1"/>
  <c r="F998" i="1"/>
  <c r="F1006" i="1"/>
  <c r="F1087" i="1"/>
  <c r="F1138" i="1"/>
  <c r="S1138" i="1" s="1"/>
  <c r="F1146" i="1"/>
  <c r="F1147" i="1"/>
  <c r="P1147" i="1" s="1"/>
  <c r="F1148" i="1"/>
  <c r="P1148" i="1" s="1"/>
  <c r="F1156" i="1"/>
  <c r="S1156" i="1" s="1"/>
  <c r="F1237" i="1"/>
  <c r="F1427" i="1"/>
  <c r="P1427" i="1" s="1"/>
  <c r="P1426" i="1" s="1"/>
  <c r="F1432" i="1"/>
  <c r="F1435" i="1"/>
  <c r="P1435" i="1" s="1"/>
  <c r="P1432" i="1" s="1"/>
  <c r="F1526" i="1"/>
  <c r="P1512" i="1" l="1"/>
  <c r="P1528" i="1" s="1"/>
  <c r="F596" i="1"/>
  <c r="F675" i="1" s="1"/>
  <c r="F691" i="1" s="1"/>
  <c r="P598" i="1"/>
  <c r="P596" i="1" s="1"/>
  <c r="P675" i="1" s="1"/>
  <c r="P691" i="1" s="1"/>
  <c r="F1144" i="1"/>
  <c r="P1146" i="1"/>
  <c r="F861" i="1"/>
  <c r="F940" i="1" s="1"/>
  <c r="F956" i="1" s="1"/>
  <c r="S956" i="1" s="1"/>
  <c r="S959" i="1" s="1"/>
  <c r="P863" i="1"/>
  <c r="P861" i="1" s="1"/>
  <c r="P940" i="1" s="1"/>
  <c r="P956" i="1" s="1"/>
  <c r="S969" i="1" s="1"/>
  <c r="Z542" i="1"/>
  <c r="Z556" i="1" s="1"/>
  <c r="U386" i="1"/>
  <c r="U400" i="1" s="1"/>
  <c r="F542" i="1"/>
  <c r="F556" i="1" s="1"/>
  <c r="AA386" i="1"/>
  <c r="AA400" i="1" s="1"/>
  <c r="Y386" i="1"/>
  <c r="Y400" i="1" s="1"/>
  <c r="W243" i="1"/>
  <c r="W257" i="1" s="1"/>
  <c r="W91" i="1"/>
  <c r="W105" i="1" s="1"/>
  <c r="W386" i="1"/>
  <c r="W400" i="1" s="1"/>
  <c r="Z386" i="1"/>
  <c r="Z400" i="1" s="1"/>
  <c r="Z243" i="1"/>
  <c r="Z257" i="1" s="1"/>
  <c r="F243" i="1"/>
  <c r="F257" i="1" s="1"/>
  <c r="V542" i="1"/>
  <c r="V556" i="1" s="1"/>
  <c r="Z6" i="1"/>
  <c r="AD158" i="1"/>
  <c r="AA243" i="1"/>
  <c r="AA257" i="1" s="1"/>
  <c r="V243" i="1"/>
  <c r="V257" i="1" s="1"/>
  <c r="F386" i="1"/>
  <c r="F400" i="1" s="1"/>
  <c r="X542" i="1"/>
  <c r="X556" i="1" s="1"/>
  <c r="V91" i="1"/>
  <c r="V105" i="1" s="1"/>
  <c r="AD463" i="1"/>
  <c r="V386" i="1"/>
  <c r="V400" i="1" s="1"/>
  <c r="AD307" i="1"/>
  <c r="X386" i="1"/>
  <c r="X400" i="1" s="1"/>
  <c r="AD301" i="1"/>
  <c r="X91" i="1"/>
  <c r="X105" i="1" s="1"/>
  <c r="W542" i="1"/>
  <c r="W556" i="1" s="1"/>
  <c r="F807" i="1"/>
  <c r="F823" i="1" s="1"/>
  <c r="AB542" i="1"/>
  <c r="AB556" i="1" s="1"/>
  <c r="AD457" i="1"/>
  <c r="AC542" i="1"/>
  <c r="AC556" i="1" s="1"/>
  <c r="Y542" i="1"/>
  <c r="Y556" i="1" s="1"/>
  <c r="U542" i="1"/>
  <c r="U556" i="1" s="1"/>
  <c r="X243" i="1"/>
  <c r="X257" i="1" s="1"/>
  <c r="Z12" i="1"/>
  <c r="Y91" i="1"/>
  <c r="Y105" i="1" s="1"/>
  <c r="U91" i="1"/>
  <c r="U105" i="1" s="1"/>
  <c r="AD319" i="1"/>
  <c r="AD176" i="1"/>
  <c r="Y243" i="1"/>
  <c r="Y257" i="1" s="1"/>
  <c r="U243" i="1"/>
  <c r="U257" i="1" s="1"/>
  <c r="F1073" i="1"/>
  <c r="F1089" i="1" s="1"/>
  <c r="S1089" i="1" s="1"/>
  <c r="S1092" i="1" s="1"/>
  <c r="AA542" i="1"/>
  <c r="AA556" i="1" s="1"/>
  <c r="AD164" i="1"/>
  <c r="Z24" i="1"/>
  <c r="F91" i="1"/>
  <c r="F105" i="1" s="1"/>
  <c r="F1223" i="1"/>
  <c r="P1223" i="1" s="1"/>
  <c r="P1239" i="1" s="1"/>
  <c r="S1265" i="1" s="1"/>
  <c r="F1426" i="1"/>
  <c r="F1512" i="1" s="1"/>
  <c r="F1528" i="1" s="1"/>
  <c r="AB319" i="1"/>
  <c r="AB386" i="1" s="1"/>
  <c r="AB400" i="1" s="1"/>
  <c r="AD476" i="1"/>
  <c r="AD475" i="1" s="1"/>
  <c r="H37" i="2"/>
  <c r="G35" i="2"/>
  <c r="G36" i="2" s="1"/>
  <c r="G31" i="2"/>
  <c r="G22" i="2"/>
  <c r="H18" i="2"/>
  <c r="G15" i="2" s="1"/>
  <c r="G17" i="2" s="1"/>
  <c r="S1144" i="1" l="1"/>
  <c r="P1144" i="1"/>
  <c r="F1239" i="1"/>
  <c r="S1239" i="1" s="1"/>
  <c r="AD386" i="1"/>
  <c r="AD400" i="1" s="1"/>
  <c r="Z91" i="1"/>
  <c r="Z105" i="1" s="1"/>
  <c r="AD542" i="1"/>
  <c r="AD556" i="1" s="1"/>
  <c r="AD243" i="1"/>
  <c r="AD257" i="1" s="1"/>
  <c r="G24" i="2"/>
  <c r="S1241" i="1" l="1"/>
  <c r="S1255" i="1"/>
  <c r="U1740" i="1"/>
  <c r="U1739" i="1" s="1"/>
  <c r="U1824" i="1" s="1"/>
  <c r="U1840" i="1" s="1"/>
  <c r="V1844" i="1" s="1"/>
  <c r="P3535" i="1" l="1"/>
  <c r="P3554" i="1" s="1"/>
  <c r="I4179" i="1" l="1"/>
  <c r="S105" i="1"/>
  <c r="S556" i="1"/>
  <c r="S400" i="1"/>
  <c r="S257" i="1"/>
</calcChain>
</file>

<file path=xl/sharedStrings.xml><?xml version="1.0" encoding="utf-8"?>
<sst xmlns="http://schemas.openxmlformats.org/spreadsheetml/2006/main" count="5441" uniqueCount="249">
  <si>
    <t>DIRECCION GENERAL DE EMBELLECIMIENTO</t>
  </si>
  <si>
    <t>EJECUCION DE GASTOS Y APLICACIONES FINANCIERAS/2020</t>
  </si>
  <si>
    <t>DETALLE</t>
  </si>
  <si>
    <t>2-</t>
  </si>
  <si>
    <t xml:space="preserve">GASTOS </t>
  </si>
  <si>
    <t>ENERO</t>
  </si>
  <si>
    <t>FEBRERO</t>
  </si>
  <si>
    <t>TOTAL</t>
  </si>
  <si>
    <t>2.1-</t>
  </si>
  <si>
    <t>REMUNERACIONES Y CONTRIBUCIONES</t>
  </si>
  <si>
    <t>2.1.1 - REMUNERACIONES</t>
  </si>
  <si>
    <t>2.1.2 - SOBRESUELDOS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</si>
  <si>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</si>
  <si>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</si>
  <si>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</si>
  <si>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</si>
  <si>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</si>
  <si>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</si>
  <si>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</si>
  <si>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</si>
  <si>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</si>
  <si>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</si>
  <si>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</si>
  <si>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</si>
  <si>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 xml:space="preserve">2.3 - </t>
  </si>
  <si>
    <t>MATERIALES Y SUMINISTROS</t>
  </si>
  <si>
    <t>2.3.2 - TEXTILES Y VESTUARIOS</t>
  </si>
  <si>
    <t>2.3.4 - PRODUCTOS FARMACÉUTICOS</t>
  </si>
  <si>
    <t xml:space="preserve">2.3.7 - COMBUSTIBLES, LUBRICANTES, PRODUCTOS QUÍMICOS </t>
  </si>
  <si>
    <t>Y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</si>
  <si>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</si>
  <si>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</si>
  <si>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</si>
  <si>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</si>
  <si>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</si>
  <si>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</si>
  <si>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</si>
  <si>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</si>
  <si>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</si>
  <si>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</si>
  <si>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</si>
  <si>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</si>
  <si>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</si>
  <si>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</si>
  <si>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</si>
  <si>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</si>
  <si>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</si>
  <si>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</si>
  <si>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</si>
  <si>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</si>
  <si>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</si>
  <si>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</si>
  <si>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</si>
  <si>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</si>
  <si>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</si>
  <si>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</si>
  <si>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</si>
  <si>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</si>
  <si>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</si>
  <si>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</si>
  <si>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</si>
  <si>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</si>
  <si>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</si>
  <si>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</si>
  <si>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</si>
  <si>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</si>
  <si>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</si>
  <si>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</si>
  <si>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</si>
  <si>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</si>
  <si>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</si>
  <si>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</si>
  <si>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</si>
  <si>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</si>
  <si>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</si>
  <si>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</si>
  <si>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</si>
  <si>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</si>
  <si>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</si>
  <si>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</si>
  <si>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</si>
  <si>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</si>
  <si>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</si>
  <si>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</si>
  <si>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</si>
  <si>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</si>
  <si>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</si>
  <si>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</si>
  <si>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</si>
  <si>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</si>
  <si>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</si>
  <si>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</si>
  <si>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</si>
  <si>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</si>
  <si>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</si>
  <si>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</si>
  <si>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</si>
  <si>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</si>
  <si>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</si>
  <si>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</si>
  <si>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</si>
  <si>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</si>
  <si>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</si>
  <si>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</si>
  <si>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</si>
  <si>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</si>
  <si>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REVISADO POR </t>
  </si>
  <si>
    <t xml:space="preserve"> AUTORIZADO</t>
  </si>
  <si>
    <t>Enc. De Contabilidad</t>
  </si>
  <si>
    <t>MARZO</t>
  </si>
  <si>
    <t>Año de la consolidacion de la seguridad alimentaria</t>
  </si>
  <si>
    <t>BALANCE GENERAL</t>
  </si>
  <si>
    <t>Al 31 de Marzo del 2020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</si>
  <si>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</si>
  <si>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</si>
  <si>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</si>
  <si>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</si>
  <si>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</si>
  <si>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</si>
  <si>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</si>
  <si>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</si>
  <si>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</si>
  <si>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</si>
  <si>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</si>
  <si>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</si>
  <si>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</si>
  <si>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</si>
  <si>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</si>
  <si>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</si>
  <si>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</si>
  <si>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</si>
  <si>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APROBADO</t>
  </si>
  <si>
    <t>RESULTADO NETO DEL EJERCICIO</t>
  </si>
  <si>
    <t>TOTAL PASIVOS Y PATRIMONIOS</t>
  </si>
  <si>
    <t>PREPARADO POR:</t>
  </si>
  <si>
    <t>REVISADO POR:</t>
  </si>
  <si>
    <t xml:space="preserve">            Lic. Luisa Neddall           </t>
  </si>
  <si>
    <t xml:space="preserve">       Lic. Zoila De Aza       </t>
  </si>
  <si>
    <t>Enc. De La Div. De contabilidad</t>
  </si>
  <si>
    <t>Director Adm. Y Financiero</t>
  </si>
  <si>
    <t>Nota: El Balance General Esta Preparado Con la ejecucion Presupuestaria .</t>
  </si>
  <si>
    <t>ABRIL</t>
  </si>
  <si>
    <t>MAYO</t>
  </si>
  <si>
    <t>JUNIO</t>
  </si>
  <si>
    <t>JULIO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</si>
  <si>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</si>
  <si>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</si>
  <si>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</si>
  <si>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r>
      <rPr>
        <sz val="8"/>
        <rFont val="Calibri"/>
        <family val="2"/>
      </rPr>
      <t>2.2.9 - OTRAS CONTRATACIONES DE
SERVICIOS</t>
    </r>
  </si>
  <si>
    <r>
      <rPr>
        <sz val="8"/>
        <rFont val="Calibri"/>
        <family val="2"/>
      </rPr>
      <t>2.3.1 - ALIMENTOS Y PRODUCTOS
AGROFORESTALES</t>
    </r>
  </si>
  <si>
    <r>
      <rPr>
        <sz val="8"/>
        <rFont val="Calibri"/>
        <family val="2"/>
      </rPr>
      <t>2.3.3 - PRODUCTOS DE PAPEL, CARTÓN E
IMPRESOS</t>
    </r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</si>
  <si>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</si>
  <si>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</si>
  <si>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AGOSTO</t>
  </si>
  <si>
    <t xml:space="preserve">      LiC. LISBETT FAMILIA VASQUEZ     </t>
  </si>
  <si>
    <t xml:space="preserve">Sub-director Administrativo </t>
  </si>
  <si>
    <t xml:space="preserve">     LIC. FELIX JAVIER FELIZ      </t>
  </si>
  <si>
    <t>SEPTIEMBRE</t>
  </si>
  <si>
    <t>OCTUBRE</t>
  </si>
  <si>
    <t>Sub-director Financiero</t>
  </si>
  <si>
    <t xml:space="preserve">     LIC. Yoni Roman Mateo Lantigua     </t>
  </si>
  <si>
    <r>
      <rPr>
        <sz val="7"/>
        <rFont val="Calibri"/>
        <family val="2"/>
      </rPr>
      <t>2.1.3 - DIETAS Y GASTOS DE
REPRESENTACIÓN</t>
    </r>
  </si>
  <si>
    <r>
      <rPr>
        <sz val="7"/>
        <rFont val="Calibri"/>
        <family val="2"/>
      </rPr>
      <t>2.1.4 - GRATIFICACIONES Y
BONIFICACIONES</t>
    </r>
  </si>
  <si>
    <r>
      <rPr>
        <sz val="7"/>
        <rFont val="Calibri"/>
        <family val="2"/>
      </rPr>
      <t>2.1.5 - CONTRIBUCIONES A LA SEGURIDAD
SOCIAL</t>
    </r>
  </si>
  <si>
    <r>
      <rPr>
        <sz val="7"/>
        <rFont val="Calibri"/>
        <family val="2"/>
      </rPr>
      <t>2.2.9 - OTRAS CONTRATACIONES DE
SERVICIOS</t>
    </r>
  </si>
  <si>
    <r>
      <rPr>
        <sz val="7"/>
        <rFont val="Calibri"/>
        <family val="2"/>
      </rPr>
      <t>2.3.1 - ALIMENTOS Y PRODUCTOS
AGROFORESTALES</t>
    </r>
  </si>
  <si>
    <r>
      <rPr>
        <sz val="7"/>
        <rFont val="Calibri"/>
        <family val="2"/>
      </rPr>
      <t>2.3.3 - PRODUCTOS DE PAPEL, CARTÓN E
IMPRESOS</t>
    </r>
  </si>
  <si>
    <r>
      <rPr>
        <sz val="7"/>
        <rFont val="Calibri"/>
        <family val="2"/>
      </rPr>
      <t>2.3.5 - PRODUCTOS DE CUERO, CAUCHO Y
PLÁSTICO</t>
    </r>
  </si>
  <si>
    <r>
      <rPr>
        <sz val="7"/>
        <rFont val="Calibri"/>
        <family val="2"/>
      </rPr>
      <t>2.3.6 - PRODUCTOS DE MINERALES,
METÁLICOS Y NO METÁLICOS</t>
    </r>
  </si>
  <si>
    <t>NOVIEMBRE</t>
  </si>
  <si>
    <r>
      <rPr>
        <sz val="10"/>
        <rFont val="Calibri"/>
        <family val="2"/>
      </rPr>
      <t>2.1.3 - DIETAS Y GASTOS DE
REPRESENTACIÓN</t>
    </r>
  </si>
  <si>
    <r>
      <rPr>
        <sz val="10"/>
        <rFont val="Calibri"/>
        <family val="2"/>
      </rPr>
      <t>2.1.4 - GRATIFICACIONES Y
BONIFICACIONES</t>
    </r>
  </si>
  <si>
    <r>
      <rPr>
        <sz val="10"/>
        <rFont val="Calibri"/>
        <family val="2"/>
      </rPr>
      <t>2.1.5 - CONTRIBUCIONES A LA SEGURIDAD
SOCIAL</t>
    </r>
  </si>
  <si>
    <r>
      <rPr>
        <sz val="10"/>
        <rFont val="Calibri"/>
        <family val="2"/>
      </rPr>
      <t>2.2.9 - OTRAS CONTRATACIONES DE
SERVICIOS</t>
    </r>
  </si>
  <si>
    <r>
      <rPr>
        <sz val="10"/>
        <rFont val="Calibri"/>
        <family val="2"/>
      </rPr>
      <t>2.3.1 - ALIMENTOS Y PRODUCTOS
AGROFORESTALES</t>
    </r>
  </si>
  <si>
    <r>
      <rPr>
        <sz val="10"/>
        <rFont val="Calibri"/>
        <family val="2"/>
      </rPr>
      <t>2.3.3 - PRODUCTOS DE PAPEL, CARTÓN E
IMPRESOS</t>
    </r>
  </si>
  <si>
    <r>
      <rPr>
        <sz val="10"/>
        <rFont val="Calibri"/>
        <family val="2"/>
      </rPr>
      <t>2.3.5 - PRODUCTOS DE CUERO, CAUCHO Y
PLÁSTICO</t>
    </r>
  </si>
  <si>
    <r>
      <rPr>
        <sz val="10"/>
        <rFont val="Calibri"/>
        <family val="2"/>
      </rPr>
      <t>2.3.6 - PRODUCTOS DE MINERALES,
METÁLICOS Y NO METÁLICOS</t>
    </r>
  </si>
  <si>
    <t>DICIEMBRE</t>
  </si>
  <si>
    <r>
      <rPr>
        <sz val="12"/>
        <rFont val="Calibri"/>
        <family val="2"/>
      </rPr>
      <t>2.1.3 - DIETAS Y GASTOS DE
REPRESENTACIÓN</t>
    </r>
  </si>
  <si>
    <r>
      <rPr>
        <sz val="12"/>
        <rFont val="Calibri"/>
        <family val="2"/>
      </rPr>
      <t>2.1.4 - GRATIFICACIONES Y
BONIFICACIONES</t>
    </r>
  </si>
  <si>
    <r>
      <rPr>
        <sz val="12"/>
        <rFont val="Calibri"/>
        <family val="2"/>
      </rPr>
      <t>2.1.5 - CONTRIBUCIONES A LA SEGURIDAD
SOCIAL</t>
    </r>
  </si>
  <si>
    <r>
      <rPr>
        <sz val="12"/>
        <rFont val="Calibri"/>
        <family val="2"/>
      </rPr>
      <t>2.2.9 - OTRAS CONTRATACIONES DE
SERVICIOS</t>
    </r>
  </si>
  <si>
    <r>
      <rPr>
        <sz val="12"/>
        <rFont val="Calibri"/>
        <family val="2"/>
      </rPr>
      <t>2.3.1 - ALIMENTOS Y PRODUCTOS
AGROFORESTALES</t>
    </r>
  </si>
  <si>
    <r>
      <rPr>
        <sz val="12"/>
        <rFont val="Calibri"/>
        <family val="2"/>
      </rPr>
      <t>2.3.3 - PRODUCTOS DE PAPEL, CARTÓN E
IMPRESOS</t>
    </r>
  </si>
  <si>
    <r>
      <rPr>
        <sz val="12"/>
        <rFont val="Calibri"/>
        <family val="2"/>
      </rPr>
      <t>2.3.5 - PRODUCTOS DE CUERO, CAUCHO Y
PLÁSTICO</t>
    </r>
  </si>
  <si>
    <r>
      <rPr>
        <sz val="12"/>
        <rFont val="Calibri"/>
        <family val="2"/>
      </rPr>
      <t>2.3.6 - PRODUCTOS DE MINERALES,
METÁLICOS Y NO METÁLICOS</t>
    </r>
  </si>
  <si>
    <t>EJECUCION DE GASTOS Y APLICACIONES FINANCIERAS/2021</t>
  </si>
  <si>
    <t xml:space="preserve"> </t>
  </si>
  <si>
    <t xml:space="preserve">      LIC. LISBETT FAMILIA VASQUEZ     </t>
  </si>
  <si>
    <t>30/08     compu</t>
  </si>
  <si>
    <t xml:space="preserve">          LIC. Felix Javier Feliz           </t>
  </si>
  <si>
    <t xml:space="preserve">          Sub-Administrativo</t>
  </si>
  <si>
    <t xml:space="preserve">      LIC. MARCIA RIVERA GONZALEZ</t>
  </si>
  <si>
    <t xml:space="preserve">          LIC. HELEN DAHIANA MEDINA GARCIA     </t>
  </si>
  <si>
    <t xml:space="preserve">          Sub-Directora Financiera</t>
  </si>
  <si>
    <t>EJECUCION DE GASTOS Y APLICACIONES FINANCIERAS/2022</t>
  </si>
  <si>
    <t xml:space="preserve">2.2.6.3- SERVICIO DE ALIMENTACION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</si>
  <si>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</si>
  <si>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</si>
  <si>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>2.3.7 - COMBUSTIBLES, LUBRICANTES, PROD. QUÍM. CONEXOS</t>
  </si>
  <si>
    <t xml:space="preserve">OCTUBRE </t>
  </si>
  <si>
    <t xml:space="preserve">          LIC. HELEN D. MEDINA GARCIA     </t>
  </si>
  <si>
    <t>EJECUCION DE GASTOS Y APLICACIONES FINANCIERAS/2023</t>
  </si>
  <si>
    <t>|</t>
  </si>
  <si>
    <t xml:space="preserve">      LIC. IRIANA NICOL JIMENEZ G.</t>
  </si>
  <si>
    <t xml:space="preserve">LIC. HELEN D. MEDINA GARCIA     </t>
  </si>
  <si>
    <t>MENOS: REINTEGRO POR ENFERMEDAD COMUN; CUENTA 2.1.1.1.01</t>
  </si>
  <si>
    <t>MENOS: REINTEGRO POR LIB-997-1 NULO; CUENTA 2.3.1.1.01</t>
  </si>
  <si>
    <t>MENOS: REINTEGRO POR LIB-834-1 NULO; CUENTA 2.2.5.4.01</t>
  </si>
  <si>
    <t>MENOS: REINTEGRO POR LIB-52-1 NULO; CUENTA 2.2.5.4.01</t>
  </si>
  <si>
    <t>EJECUCION DE GASTOS Y APLICACIONES FINANCIERAS/2024</t>
  </si>
  <si>
    <t>2.1.3 - DIETAS Y GASTOS DE
REPRESENTACIÓN</t>
  </si>
  <si>
    <t>2.1.4 - GRATIFICACIONES Y
BONIFICACIONES</t>
  </si>
  <si>
    <t>2.1.5 - CONTRIBUCIONES A LA SEGURIDAD
SOCIAL</t>
  </si>
  <si>
    <t>2.2.9 - OTRAS CONTRATACIONES DE
SERVICIOS</t>
  </si>
  <si>
    <t>2.3.1 - ALIMENTOS Y PRODUCTOS
AGROFORESTALES</t>
  </si>
  <si>
    <t>2.3.3 - PRODUCTOS DE PAPEL, CARTÓN E
IMPRESOS</t>
  </si>
  <si>
    <t>2.3.5 - PRODUCTOS DE CUERO, CAUCHO Y
PLÁSTICO</t>
  </si>
  <si>
    <t>2.3.6 - PRODUCTOS DE MINERALES,
METÁLICOS Y NO METÁLICOS</t>
  </si>
  <si>
    <t>MENOS: REINTEGRO DE NOMINA POR ENFERMEDAD COMUN, CUENTA 2.1.1.1.01</t>
  </si>
  <si>
    <t>MENOS: REINTEGRO DE NOMINA POR ENFER; CUENTA 2.1.1.1.01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</si>
  <si>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</si>
  <si>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LIC. BRANLIS ROBERTO QUEZADA LEBRON  </t>
  </si>
  <si>
    <t>Encargado Financiero Interino</t>
  </si>
  <si>
    <t>MWENOS: REINTEGRO POR LIB-1186-1 NULO; CUENTA 2.2.6.2.01</t>
  </si>
  <si>
    <t>MENOS: REINTEGRO DE NOMINA POR CHEQUE DEVUELTO, CUENTA 2.1.1.2.06</t>
  </si>
  <si>
    <t>LIC. YOMERY DOMINGUEZ LAHOZ</t>
  </si>
  <si>
    <t xml:space="preserve">MAS: REGULARIZACION DE CHEQUES EMITIDOS </t>
  </si>
  <si>
    <t>EJECUCION DE GASTOS Y APLICACIONES FINANCIERAS/2025</t>
  </si>
  <si>
    <t>MAS: DEVOLUCION POR LIB-121-1-1 NULO; CUENTA 2.2.1.6.01</t>
  </si>
  <si>
    <t>MENOS: REINTEGRO POR LIB-231-1 NULO; CUENTA 2.2.6.3.01</t>
  </si>
  <si>
    <t>MAS: DEVOLUCION POR LIB-399-1-1 NULO; CUENTA 2.2.1.7.01</t>
  </si>
  <si>
    <t>MAS: DEVOLUCION POR LIB-423-1-1 NULO; CUENTA 2.3.7.1.01</t>
  </si>
  <si>
    <t>MAS: DEVOLUCION POR LIB-374-1-1 NULO; CUENTA 2.2.5.4.01</t>
  </si>
  <si>
    <t>MENOS: REINTEGRO DE NOMINA POR MATERNIDAD, CUENTA 2.1.1.1.01</t>
  </si>
  <si>
    <t>MAS: REINTEGRO POR LIB-1335-1 NULO</t>
  </si>
  <si>
    <t>MAS: REINTEGRO POR LIB-1386-1 NULO</t>
  </si>
  <si>
    <t xml:space="preserve">MAS: LIB-1682-1 NULO CUENTA 2.2.5.4.01 </t>
  </si>
  <si>
    <t xml:space="preserve">MAS: LIB-1688-1 NULO CUENTA 2.2.1.7.01 </t>
  </si>
  <si>
    <t>MAS: LIB-1689-1 NULO CUENTA 2.2.1.6.01</t>
  </si>
  <si>
    <t>MAS: LIB-1690-1 NULO CUENTA 2.2.1.6.01</t>
  </si>
  <si>
    <t xml:space="preserve">MAS: LIB-1692-1 NULO CUENTA 2.2.5.4.01 </t>
  </si>
  <si>
    <t xml:space="preserve">MAS: LIB-1706-1 NULO CUENTA 2.2.5.1.01 </t>
  </si>
  <si>
    <t xml:space="preserve">MAS: LIB-1652-1 NULO CUENTA 2.2.5.4.01 </t>
  </si>
  <si>
    <t>EJECUCION DE GASTOS Y APLICACIONES FINANCIERAS/2026</t>
  </si>
  <si>
    <t>MAS: LIB-353-1 NULO CUENTA 2.3.1.3.01</t>
  </si>
  <si>
    <t>MENOS: LIB- NULO 136-1 CUENTA 2.3.7.1.01</t>
  </si>
  <si>
    <t>MAS: LIB-328-1 NULO CUENTA 2.2.1.7.01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</si>
</sst>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"/>
    <numFmt numFmtId="165" formatCode="&quot;$&quot;#,##0.00"/>
  </numFmts>
  <fonts count="5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mbria"/>
      <family val="1"/>
    </font>
    <font>
      <sz val="11"/>
      <color rgb="FFFF0000"/>
      <name val="Times New Roman"/>
      <family val="1"/>
    </font>
    <font>
      <b/>
      <sz val="12"/>
      <color rgb="FF0000FF"/>
      <name val="Cambria"/>
      <family val="1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Century Gothic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u/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7"/>
      <name val="Calibri"/>
      <family val="2"/>
    </font>
    <font>
      <sz val="7"/>
      <name val="Calibri"/>
      <family val="2"/>
    </font>
    <font>
      <b/>
      <sz val="7"/>
      <name val="Calibri"/>
      <family val="2"/>
      <scheme val="minor"/>
    </font>
    <font>
      <b/>
      <u/>
      <sz val="7"/>
      <name val="Arial"/>
      <family val="2"/>
    </font>
    <font>
      <u/>
      <sz val="7"/>
      <name val="Arial"/>
      <family val="2"/>
    </font>
    <font>
      <u/>
      <sz val="7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name val="Arial"/>
      <family val="2"/>
    </font>
    <font>
      <u/>
      <sz val="12"/>
      <name val="Arial"/>
      <family val="2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14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8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/>
    <xf numFmtId="164" fontId="10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164" fontId="0" fillId="0" borderId="0" xfId="0" applyNumberFormat="1"/>
    <xf numFmtId="164" fontId="10" fillId="0" borderId="0" xfId="0" applyNumberFormat="1" applyFont="1" applyBorder="1"/>
    <xf numFmtId="164" fontId="11" fillId="0" borderId="0" xfId="0" applyNumberFormat="1" applyFont="1" applyBorder="1"/>
    <xf numFmtId="164" fontId="13" fillId="0" borderId="8" xfId="0" applyNumberFormat="1" applyFont="1" applyBorder="1"/>
    <xf numFmtId="164" fontId="13" fillId="0" borderId="7" xfId="0" applyNumberFormat="1" applyFont="1" applyBorder="1"/>
    <xf numFmtId="164" fontId="13" fillId="0" borderId="0" xfId="0" applyNumberFormat="1" applyFont="1" applyBorder="1"/>
    <xf numFmtId="0" fontId="0" fillId="0" borderId="0" xfId="0" applyFont="1"/>
    <xf numFmtId="164" fontId="13" fillId="0" borderId="0" xfId="0" applyNumberFormat="1" applyFont="1"/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4" fillId="0" borderId="0" xfId="0" applyFont="1"/>
    <xf numFmtId="49" fontId="2" fillId="0" borderId="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Border="1"/>
    <xf numFmtId="4" fontId="2" fillId="0" borderId="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9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20" fillId="0" borderId="0" xfId="0" applyFont="1" applyFill="1" applyBorder="1" applyAlignment="1"/>
    <xf numFmtId="0" fontId="17" fillId="0" borderId="0" xfId="0" applyFont="1" applyBorder="1" applyAlignment="1">
      <alignment horizontal="right"/>
    </xf>
    <xf numFmtId="0" fontId="19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49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0" fontId="20" fillId="0" borderId="0" xfId="0" applyFont="1" applyBorder="1" applyAlignment="1">
      <alignment horizontal="right"/>
    </xf>
    <xf numFmtId="0" fontId="20" fillId="0" borderId="0" xfId="0" applyFont="1" applyBorder="1"/>
    <xf numFmtId="4" fontId="21" fillId="0" borderId="0" xfId="0" applyNumberFormat="1" applyFont="1" applyBorder="1" applyAlignment="1">
      <alignment horizontal="right"/>
    </xf>
    <xf numFmtId="0" fontId="20" fillId="0" borderId="0" xfId="0" applyFont="1" applyFill="1" applyBorder="1"/>
    <xf numFmtId="0" fontId="4" fillId="0" borderId="0" xfId="0" applyFont="1" applyFill="1" applyBorder="1"/>
    <xf numFmtId="4" fontId="22" fillId="0" borderId="0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17" fillId="0" borderId="0" xfId="0" applyFont="1" applyAlignment="1">
      <alignment horizontal="center"/>
    </xf>
    <xf numFmtId="0" fontId="23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49" fontId="26" fillId="0" borderId="0" xfId="0" applyNumberFormat="1" applyFont="1" applyBorder="1" applyAlignment="1">
      <alignment horizontal="left"/>
    </xf>
    <xf numFmtId="0" fontId="26" fillId="0" borderId="0" xfId="0" applyFont="1" applyBorder="1"/>
    <xf numFmtId="0" fontId="27" fillId="0" borderId="0" xfId="0" applyFont="1"/>
    <xf numFmtId="4" fontId="27" fillId="0" borderId="0" xfId="0" applyNumberFormat="1" applyFont="1" applyAlignment="1">
      <alignment horizontal="right"/>
    </xf>
    <xf numFmtId="49" fontId="26" fillId="0" borderId="1" xfId="0" applyNumberFormat="1" applyFont="1" applyBorder="1" applyAlignment="1">
      <alignment horizontal="left"/>
    </xf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4" fontId="26" fillId="0" borderId="5" xfId="0" applyNumberFormat="1" applyFont="1" applyBorder="1" applyAlignment="1">
      <alignment horizontal="right"/>
    </xf>
    <xf numFmtId="4" fontId="26" fillId="0" borderId="4" xfId="0" applyNumberFormat="1" applyFont="1" applyBorder="1" applyAlignment="1">
      <alignment horizontal="right"/>
    </xf>
    <xf numFmtId="4" fontId="26" fillId="0" borderId="3" xfId="0" applyNumberFormat="1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8" fillId="0" borderId="0" xfId="0" applyFont="1" applyFill="1" applyBorder="1" applyAlignment="1">
      <alignment horizontal="right" vertical="top"/>
    </xf>
    <xf numFmtId="0" fontId="28" fillId="0" borderId="0" xfId="0" applyFont="1" applyFill="1" applyBorder="1" applyAlignment="1">
      <alignment vertical="top"/>
    </xf>
    <xf numFmtId="0" fontId="27" fillId="0" borderId="0" xfId="0" applyFont="1" applyBorder="1" applyAlignment="1"/>
    <xf numFmtId="4" fontId="26" fillId="0" borderId="0" xfId="0" applyNumberFormat="1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/>
    <xf numFmtId="4" fontId="27" fillId="0" borderId="0" xfId="0" applyNumberFormat="1" applyFont="1" applyBorder="1" applyAlignment="1">
      <alignment horizontal="right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top"/>
    </xf>
    <xf numFmtId="0" fontId="30" fillId="0" borderId="0" xfId="0" applyFont="1" applyFill="1" applyBorder="1" applyAlignment="1"/>
    <xf numFmtId="0" fontId="24" fillId="0" borderId="0" xfId="0" applyFont="1" applyBorder="1" applyAlignment="1">
      <alignment horizontal="right"/>
    </xf>
    <xf numFmtId="0" fontId="25" fillId="0" borderId="0" xfId="0" applyFont="1" applyBorder="1"/>
    <xf numFmtId="0" fontId="29" fillId="0" borderId="0" xfId="0" applyFont="1" applyFill="1" applyBorder="1" applyAlignment="1">
      <alignment vertical="top"/>
    </xf>
    <xf numFmtId="0" fontId="26" fillId="0" borderId="0" xfId="0" applyFont="1" applyBorder="1" applyAlignment="1"/>
    <xf numFmtId="0" fontId="25" fillId="0" borderId="0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49" fontId="27" fillId="0" borderId="0" xfId="0" applyNumberFormat="1" applyFont="1" applyBorder="1" applyAlignment="1">
      <alignment horizontal="right"/>
    </xf>
    <xf numFmtId="0" fontId="25" fillId="0" borderId="0" xfId="0" applyFont="1" applyBorder="1" applyAlignment="1"/>
    <xf numFmtId="49" fontId="30" fillId="0" borderId="0" xfId="0" applyNumberFormat="1" applyFont="1" applyBorder="1" applyAlignment="1">
      <alignment horizontal="right"/>
    </xf>
    <xf numFmtId="0" fontId="30" fillId="0" borderId="0" xfId="0" applyFont="1" applyBorder="1" applyAlignment="1"/>
    <xf numFmtId="49" fontId="25" fillId="0" borderId="0" xfId="0" applyNumberFormat="1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/>
    <xf numFmtId="4" fontId="31" fillId="0" borderId="0" xfId="0" applyNumberFormat="1" applyFont="1" applyBorder="1" applyAlignment="1">
      <alignment horizontal="right"/>
    </xf>
    <xf numFmtId="0" fontId="30" fillId="0" borderId="0" xfId="0" applyFont="1" applyFill="1" applyBorder="1"/>
    <xf numFmtId="0" fontId="25" fillId="0" borderId="0" xfId="0" applyFont="1" applyFill="1" applyBorder="1"/>
    <xf numFmtId="4" fontId="32" fillId="0" borderId="0" xfId="0" applyNumberFormat="1" applyFont="1" applyBorder="1" applyAlignment="1">
      <alignment horizontal="right"/>
    </xf>
    <xf numFmtId="4" fontId="26" fillId="0" borderId="7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25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24" fillId="0" borderId="0" xfId="0" applyFont="1" applyAlignment="1">
      <alignment horizontal="center"/>
    </xf>
    <xf numFmtId="0" fontId="33" fillId="0" borderId="0" xfId="0" applyFont="1" applyAlignment="1"/>
    <xf numFmtId="0" fontId="34" fillId="0" borderId="0" xfId="0" applyFont="1"/>
    <xf numFmtId="49" fontId="35" fillId="0" borderId="0" xfId="0" applyNumberFormat="1" applyFont="1" applyBorder="1" applyAlignment="1">
      <alignment horizontal="left"/>
    </xf>
    <xf numFmtId="0" fontId="35" fillId="0" borderId="0" xfId="0" applyFont="1" applyBorder="1"/>
    <xf numFmtId="0" fontId="36" fillId="0" borderId="0" xfId="0" applyFont="1"/>
    <xf numFmtId="4" fontId="36" fillId="0" borderId="0" xfId="0" applyNumberFormat="1" applyFont="1" applyAlignment="1">
      <alignment horizontal="right"/>
    </xf>
    <xf numFmtId="49" fontId="35" fillId="0" borderId="1" xfId="0" applyNumberFormat="1" applyFont="1" applyBorder="1" applyAlignment="1">
      <alignment horizontal="left"/>
    </xf>
    <xf numFmtId="0" fontId="35" fillId="0" borderId="2" xfId="0" applyFont="1" applyBorder="1"/>
    <xf numFmtId="0" fontId="35" fillId="0" borderId="3" xfId="0" applyFont="1" applyBorder="1"/>
    <xf numFmtId="0" fontId="35" fillId="0" borderId="4" xfId="0" applyFont="1" applyBorder="1"/>
    <xf numFmtId="4" fontId="35" fillId="0" borderId="5" xfId="0" applyNumberFormat="1" applyFont="1" applyBorder="1" applyAlignment="1">
      <alignment horizontal="right"/>
    </xf>
    <xf numFmtId="4" fontId="35" fillId="0" borderId="4" xfId="0" applyNumberFormat="1" applyFont="1" applyBorder="1" applyAlignment="1">
      <alignment horizontal="right"/>
    </xf>
    <xf numFmtId="4" fontId="35" fillId="0" borderId="3" xfId="0" applyNumberFormat="1" applyFont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7" fillId="0" borderId="0" xfId="0" applyFont="1" applyFill="1" applyBorder="1" applyAlignment="1">
      <alignment horizontal="right" vertical="top"/>
    </xf>
    <xf numFmtId="0" fontId="37" fillId="0" borderId="0" xfId="0" applyFont="1" applyFill="1" applyBorder="1" applyAlignment="1">
      <alignment vertical="top"/>
    </xf>
    <xf numFmtId="0" fontId="36" fillId="0" borderId="0" xfId="0" applyFont="1" applyBorder="1" applyAlignment="1"/>
    <xf numFmtId="4" fontId="35" fillId="0" borderId="0" xfId="0" applyNumberFormat="1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8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/>
    <xf numFmtId="4" fontId="36" fillId="0" borderId="0" xfId="0" applyNumberFormat="1" applyFont="1" applyBorder="1" applyAlignment="1">
      <alignment horizontal="right"/>
    </xf>
    <xf numFmtId="0" fontId="34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top"/>
    </xf>
    <xf numFmtId="0" fontId="39" fillId="0" borderId="0" xfId="0" applyFont="1" applyFill="1" applyBorder="1" applyAlignment="1"/>
    <xf numFmtId="0" fontId="16" fillId="0" borderId="0" xfId="0" applyFont="1" applyBorder="1" applyAlignment="1">
      <alignment horizontal="right"/>
    </xf>
    <xf numFmtId="0" fontId="34" fillId="0" borderId="0" xfId="0" applyFont="1" applyBorder="1"/>
    <xf numFmtId="0" fontId="38" fillId="0" borderId="0" xfId="0" applyFont="1" applyFill="1" applyBorder="1" applyAlignment="1">
      <alignment vertical="top"/>
    </xf>
    <xf numFmtId="0" fontId="35" fillId="0" borderId="0" xfId="0" applyFont="1" applyBorder="1" applyAlignment="1"/>
    <xf numFmtId="0" fontId="34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49" fontId="36" fillId="0" borderId="0" xfId="0" applyNumberFormat="1" applyFont="1" applyBorder="1" applyAlignment="1">
      <alignment horizontal="right"/>
    </xf>
    <xf numFmtId="0" fontId="34" fillId="0" borderId="0" xfId="0" applyFont="1" applyBorder="1" applyAlignment="1"/>
    <xf numFmtId="49" fontId="39" fillId="0" borderId="0" xfId="0" applyNumberFormat="1" applyFont="1" applyBorder="1" applyAlignment="1">
      <alignment horizontal="right"/>
    </xf>
    <xf numFmtId="0" fontId="39" fillId="0" borderId="0" xfId="0" applyFont="1" applyBorder="1" applyAlignment="1"/>
    <xf numFmtId="49" fontId="34" fillId="0" borderId="0" xfId="0" applyNumberFormat="1" applyFont="1" applyBorder="1" applyAlignment="1">
      <alignment horizontal="right"/>
    </xf>
    <xf numFmtId="0" fontId="39" fillId="0" borderId="0" xfId="0" applyFont="1" applyBorder="1" applyAlignment="1">
      <alignment horizontal="right"/>
    </xf>
    <xf numFmtId="0" fontId="39" fillId="0" borderId="0" xfId="0" applyFont="1" applyBorder="1"/>
    <xf numFmtId="4" fontId="40" fillId="0" borderId="0" xfId="0" applyNumberFormat="1" applyFont="1" applyBorder="1" applyAlignment="1">
      <alignment horizontal="right"/>
    </xf>
    <xf numFmtId="0" fontId="39" fillId="0" borderId="0" xfId="0" applyFont="1" applyFill="1" applyBorder="1"/>
    <xf numFmtId="0" fontId="34" fillId="0" borderId="0" xfId="0" applyFont="1" applyFill="1" applyBorder="1"/>
    <xf numFmtId="4" fontId="41" fillId="0" borderId="0" xfId="0" applyNumberFormat="1" applyFont="1" applyBorder="1" applyAlignment="1">
      <alignment horizontal="right"/>
    </xf>
    <xf numFmtId="4" fontId="35" fillId="0" borderId="7" xfId="0" applyNumberFormat="1" applyFont="1" applyBorder="1" applyAlignment="1">
      <alignment horizontal="right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4" fillId="0" borderId="0" xfId="0" applyFont="1" applyFill="1" applyBorder="1" applyAlignment="1">
      <alignment vertical="top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35" fillId="0" borderId="0" xfId="0" applyNumberFormat="1" applyFont="1" applyAlignment="1"/>
    <xf numFmtId="0" fontId="42" fillId="0" borderId="0" xfId="0" applyFont="1"/>
    <xf numFmtId="49" fontId="43" fillId="0" borderId="0" xfId="0" applyNumberFormat="1" applyFont="1" applyBorder="1" applyAlignment="1">
      <alignment horizontal="left"/>
    </xf>
    <xf numFmtId="0" fontId="43" fillId="0" borderId="0" xfId="0" applyFont="1" applyBorder="1"/>
    <xf numFmtId="0" fontId="44" fillId="0" borderId="0" xfId="0" applyFont="1"/>
    <xf numFmtId="4" fontId="44" fillId="0" borderId="0" xfId="0" applyNumberFormat="1" applyFont="1" applyAlignment="1">
      <alignment horizontal="right"/>
    </xf>
    <xf numFmtId="49" fontId="43" fillId="0" borderId="1" xfId="0" applyNumberFormat="1" applyFont="1" applyBorder="1" applyAlignment="1">
      <alignment horizontal="left"/>
    </xf>
    <xf numFmtId="0" fontId="43" fillId="0" borderId="2" xfId="0" applyFont="1" applyBorder="1"/>
    <xf numFmtId="0" fontId="43" fillId="0" borderId="3" xfId="0" applyFont="1" applyBorder="1"/>
    <xf numFmtId="0" fontId="43" fillId="0" borderId="4" xfId="0" applyFont="1" applyBorder="1"/>
    <xf numFmtId="4" fontId="43" fillId="0" borderId="5" xfId="0" applyNumberFormat="1" applyFont="1" applyBorder="1" applyAlignment="1">
      <alignment horizontal="right"/>
    </xf>
    <xf numFmtId="0" fontId="43" fillId="0" borderId="6" xfId="0" applyFont="1" applyBorder="1" applyAlignment="1">
      <alignment horizontal="right"/>
    </xf>
    <xf numFmtId="0" fontId="45" fillId="0" borderId="0" xfId="0" applyFont="1" applyFill="1" applyBorder="1" applyAlignment="1">
      <alignment horizontal="right" vertical="top"/>
    </xf>
    <xf numFmtId="0" fontId="45" fillId="0" borderId="0" xfId="0" applyFont="1" applyFill="1" applyBorder="1" applyAlignment="1">
      <alignment vertical="top"/>
    </xf>
    <xf numFmtId="0" fontId="44" fillId="0" borderId="0" xfId="0" applyFont="1" applyBorder="1" applyAlignment="1"/>
    <xf numFmtId="4" fontId="43" fillId="0" borderId="0" xfId="0" applyNumberFormat="1" applyFont="1" applyBorder="1" applyAlignment="1">
      <alignment horizontal="right"/>
    </xf>
    <xf numFmtId="0" fontId="46" fillId="0" borderId="0" xfId="0" applyFont="1" applyBorder="1" applyAlignment="1">
      <alignment horizontal="right"/>
    </xf>
    <xf numFmtId="0" fontId="47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/>
    <xf numFmtId="4" fontId="44" fillId="0" borderId="0" xfId="0" applyNumberFormat="1" applyFont="1" applyBorder="1" applyAlignment="1">
      <alignment horizontal="right"/>
    </xf>
    <xf numFmtId="0" fontId="46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top"/>
    </xf>
    <xf numFmtId="0" fontId="48" fillId="0" borderId="0" xfId="0" applyFont="1" applyFill="1" applyBorder="1" applyAlignment="1"/>
    <xf numFmtId="0" fontId="42" fillId="0" borderId="0" xfId="0" applyFont="1" applyBorder="1" applyAlignment="1">
      <alignment horizontal="right"/>
    </xf>
    <xf numFmtId="0" fontId="46" fillId="0" borderId="0" xfId="0" applyFont="1" applyBorder="1"/>
    <xf numFmtId="0" fontId="47" fillId="0" borderId="0" xfId="0" applyFont="1" applyFill="1" applyBorder="1" applyAlignment="1">
      <alignment vertical="top"/>
    </xf>
    <xf numFmtId="0" fontId="43" fillId="0" borderId="0" xfId="0" applyFont="1" applyBorder="1" applyAlignment="1"/>
    <xf numFmtId="0" fontId="46" fillId="0" borderId="0" xfId="0" applyFont="1" applyBorder="1" applyAlignment="1">
      <alignment vertical="top"/>
    </xf>
    <xf numFmtId="0" fontId="44" fillId="0" borderId="0" xfId="0" applyFont="1" applyBorder="1" applyAlignment="1">
      <alignment vertical="top"/>
    </xf>
    <xf numFmtId="49" fontId="44" fillId="0" borderId="0" xfId="0" applyNumberFormat="1" applyFont="1" applyBorder="1" applyAlignment="1">
      <alignment horizontal="right"/>
    </xf>
    <xf numFmtId="0" fontId="46" fillId="0" borderId="0" xfId="0" applyFont="1" applyBorder="1" applyAlignment="1"/>
    <xf numFmtId="49" fontId="48" fillId="0" borderId="0" xfId="0" applyNumberFormat="1" applyFont="1" applyBorder="1" applyAlignment="1">
      <alignment horizontal="right"/>
    </xf>
    <xf numFmtId="0" fontId="48" fillId="0" borderId="0" xfId="0" applyFont="1" applyBorder="1" applyAlignment="1"/>
    <xf numFmtId="49" fontId="46" fillId="0" borderId="0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/>
    <xf numFmtId="4" fontId="49" fillId="0" borderId="0" xfId="0" applyNumberFormat="1" applyFont="1" applyBorder="1" applyAlignment="1">
      <alignment horizontal="right"/>
    </xf>
    <xf numFmtId="0" fontId="48" fillId="0" borderId="0" xfId="0" applyFont="1" applyFill="1" applyBorder="1"/>
    <xf numFmtId="0" fontId="46" fillId="0" borderId="0" xfId="0" applyFont="1" applyFill="1" applyBorder="1"/>
    <xf numFmtId="4" fontId="50" fillId="0" borderId="0" xfId="0" applyNumberFormat="1" applyFont="1" applyBorder="1" applyAlignment="1">
      <alignment horizontal="right"/>
    </xf>
    <xf numFmtId="4" fontId="43" fillId="0" borderId="7" xfId="0" applyNumberFormat="1" applyFont="1" applyBorder="1" applyAlignment="1">
      <alignment horizontal="right"/>
    </xf>
    <xf numFmtId="0" fontId="24" fillId="0" borderId="0" xfId="0" applyFont="1" applyAlignment="1"/>
    <xf numFmtId="0" fontId="46" fillId="0" borderId="0" xfId="0" applyFont="1" applyFill="1" applyBorder="1" applyAlignment="1">
      <alignment vertical="top"/>
    </xf>
    <xf numFmtId="0" fontId="51" fillId="0" borderId="0" xfId="0" applyFont="1" applyAlignment="1"/>
    <xf numFmtId="0" fontId="51" fillId="0" borderId="0" xfId="0" applyFont="1"/>
    <xf numFmtId="0" fontId="10" fillId="0" borderId="0" xfId="0" applyFont="1"/>
    <xf numFmtId="4" fontId="53" fillId="0" borderId="8" xfId="0" applyNumberFormat="1" applyFont="1" applyBorder="1"/>
    <xf numFmtId="0" fontId="4" fillId="0" borderId="0" xfId="0" applyFont="1" applyFill="1" applyBorder="1" applyAlignment="1">
      <alignment vertical="top"/>
    </xf>
    <xf numFmtId="16" fontId="0" fillId="0" borderId="0" xfId="0" applyNumberFormat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2" fillId="0" borderId="0" xfId="0" applyNumberFormat="1" applyFont="1" applyAlignment="1"/>
    <xf numFmtId="0" fontId="54" fillId="0" borderId="0" xfId="0" applyFont="1" applyAlignment="1"/>
    <xf numFmtId="0" fontId="17" fillId="0" borderId="0" xfId="0" applyFont="1" applyAlignment="1"/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17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43" fillId="0" borderId="3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Fill="1" applyBorder="1" applyAlignment="1">
      <alignment horizontal="right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49" fontId="43" fillId="0" borderId="0" xfId="0" applyNumberFormat="1" applyFont="1" applyAlignment="1">
      <alignment horizontal="center" wrapText="1"/>
    </xf>
    <xf numFmtId="0" fontId="51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43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vertical="top"/>
    </xf>
    <xf numFmtId="4" fontId="17" fillId="0" borderId="0" xfId="0" applyNumberFormat="1" applyFont="1"/>
    <xf numFmtId="0" fontId="4" fillId="0" borderId="0" xfId="0" applyFont="1" applyFill="1" applyBorder="1" applyAlignment="1">
      <alignment vertical="top"/>
    </xf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55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56" fillId="0" borderId="0" xfId="0" applyFont="1" applyBorder="1" applyAlignment="1">
      <alignment horizontal="right"/>
    </xf>
    <xf numFmtId="0" fontId="3" fillId="0" borderId="0" xfId="0" applyFont="1" applyBorder="1"/>
    <xf numFmtId="49" fontId="2" fillId="0" borderId="0" xfId="0" applyNumberFormat="1" applyFont="1" applyBorder="1" applyAlignment="1">
      <alignment horizontal="right"/>
    </xf>
    <xf numFmtId="4" fontId="56" fillId="0" borderId="0" xfId="0" applyNumberFormat="1" applyFont="1"/>
    <xf numFmtId="0" fontId="56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21" fillId="0" borderId="0" xfId="0" applyFont="1" applyAlignment="1"/>
    <xf numFmtId="0" fontId="56" fillId="0" borderId="0" xfId="0" applyFont="1" applyAlignmen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56" fillId="0" borderId="0" xfId="0" applyNumberFormat="1" applyFont="1" applyBorder="1"/>
    <xf numFmtId="0" fontId="0" fillId="0" borderId="0" xfId="0" applyBorder="1"/>
    <xf numFmtId="165" fontId="0" fillId="0" borderId="0" xfId="0" applyNumberForma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" fontId="3" fillId="0" borderId="0" xfId="0" applyNumberFormat="1" applyFont="1"/>
    <xf numFmtId="0" fontId="2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2" fillId="0" borderId="9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" fontId="2" fillId="0" borderId="6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" fontId="21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9" fontId="43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57" fillId="0" borderId="0" xfId="0" applyFont="1"/>
    <xf numFmtId="0" fontId="3" fillId="0" borderId="0" xfId="0" applyFont="1" applyFill="1" applyBorder="1" applyAlignment="1">
      <alignment vertical="top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49" fontId="43" fillId="0" borderId="0" xfId="0" applyNumberFormat="1" applyFont="1" applyAlignment="1">
      <alignment horizontal="center" wrapText="1"/>
    </xf>
    <xf numFmtId="0" fontId="46" fillId="0" borderId="0" xfId="0" applyFont="1" applyFill="1" applyBorder="1" applyAlignment="1">
      <alignment vertical="top"/>
    </xf>
    <xf numFmtId="0" fontId="51" fillId="0" borderId="0" xfId="0" applyFont="1" applyAlignment="1">
      <alignment horizontal="center"/>
    </xf>
    <xf numFmtId="49" fontId="35" fillId="0" borderId="0" xfId="0" applyNumberFormat="1" applyFont="1" applyAlignment="1">
      <alignment horizontal="center"/>
    </xf>
    <xf numFmtId="0" fontId="34" fillId="0" borderId="0" xfId="0" applyFont="1" applyFill="1" applyBorder="1" applyAlignment="1">
      <alignment vertical="top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25" fillId="0" borderId="0" xfId="0" applyFont="1" applyFill="1" applyBorder="1" applyAlignment="1">
      <alignment vertical="top"/>
    </xf>
    <xf numFmtId="49" fontId="43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933450</xdr:colOff>
      <xdr:row>0</xdr:row>
      <xdr:rowOff>180975</xdr:rowOff>
    </xdr:from>
    <xdr:to>
      <xdr:col>23</xdr:col>
      <xdr:colOff>371475</xdr:colOff>
      <xdr:row>3</xdr:row>
      <xdr:rowOff>104775</xdr:rowOff>
    </xdr:to>
    <xdr:pic>
      <xdr:nvPicPr>
        <xdr:cNvPr id="3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900" y="180975"/>
          <a:ext cx="581025" cy="495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57149</xdr:rowOff>
    </xdr:from>
    <xdr:to>
      <xdr:col>4</xdr:col>
      <xdr:colOff>592462</xdr:colOff>
      <xdr:row>3</xdr:row>
      <xdr:rowOff>85724</xdr:rowOff>
    </xdr:to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4950" y="0"/>
          <a:ext cx="849637" cy="409575"/>
        </a:xfrm>
        <a:prstGeom prst="rect">
          <a:avLst/>
        </a:prstGeom>
        <a:noFill/>
      </xdr:spPr>
    </xdr:pic>
    <xdr:clientData/>
  </xdr:twoCellAnchor>
  <xdr:oneCellAnchor>
    <xdr:from>
      <xdr:col>23</xdr:col>
      <xdr:colOff>266700</xdr:colOff>
      <xdr:row>152</xdr:row>
      <xdr:rowOff>133350</xdr:rowOff>
    </xdr:from>
    <xdr:ext cx="581025" cy="495300"/>
    <xdr:pic>
      <xdr:nvPicPr>
        <xdr:cNvPr id="5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291084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342900</xdr:colOff>
      <xdr:row>152</xdr:row>
      <xdr:rowOff>123824</xdr:rowOff>
    </xdr:from>
    <xdr:ext cx="849637" cy="409575"/>
    <xdr:pic>
      <xdr:nvPicPr>
        <xdr:cNvPr id="6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3150" y="290988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285750</xdr:colOff>
      <xdr:row>295</xdr:row>
      <xdr:rowOff>161925</xdr:rowOff>
    </xdr:from>
    <xdr:ext cx="581025" cy="495300"/>
    <xdr:pic>
      <xdr:nvPicPr>
        <xdr:cNvPr id="7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56397525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333375</xdr:colOff>
      <xdr:row>296</xdr:row>
      <xdr:rowOff>9524</xdr:rowOff>
    </xdr:from>
    <xdr:ext cx="849637" cy="409575"/>
    <xdr:pic>
      <xdr:nvPicPr>
        <xdr:cNvPr id="8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666750</xdr:colOff>
      <xdr:row>451</xdr:row>
      <xdr:rowOff>95250</xdr:rowOff>
    </xdr:from>
    <xdr:ext cx="581025" cy="495300"/>
    <xdr:pic>
      <xdr:nvPicPr>
        <xdr:cNvPr id="9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1575" y="860679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333375</xdr:colOff>
      <xdr:row>452</xdr:row>
      <xdr:rowOff>9524</xdr:rowOff>
    </xdr:from>
    <xdr:ext cx="849637" cy="409575"/>
    <xdr:pic>
      <xdr:nvPicPr>
        <xdr:cNvPr id="10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438150</xdr:colOff>
      <xdr:row>584</xdr:row>
      <xdr:rowOff>161924</xdr:rowOff>
    </xdr:from>
    <xdr:ext cx="849637" cy="409575"/>
    <xdr:pic>
      <xdr:nvPicPr>
        <xdr:cNvPr id="12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11537749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15</xdr:col>
      <xdr:colOff>0</xdr:colOff>
      <xdr:row>584</xdr:row>
      <xdr:rowOff>142875</xdr:rowOff>
    </xdr:from>
    <xdr:to>
      <xdr:col>15</xdr:col>
      <xdr:colOff>762000</xdr:colOff>
      <xdr:row>587</xdr:row>
      <xdr:rowOff>66675</xdr:rowOff>
    </xdr:to>
    <xdr:pic>
      <xdr:nvPicPr>
        <xdr:cNvPr id="13" name="Imagen 12" descr="http://www.digecac.gob.do/transparencia/images/DIGECAC-FAVICOM_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1151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238125</xdr:colOff>
      <xdr:row>716</xdr:row>
      <xdr:rowOff>9524</xdr:rowOff>
    </xdr:from>
    <xdr:ext cx="849637" cy="409575"/>
    <xdr:pic>
      <xdr:nvPicPr>
        <xdr:cNvPr id="14" name="Picture 4" descr="Image result for logo de obras publicas">
          <a:extLst>
            <a:ext uri="{FF2B5EF4-FFF2-40B4-BE49-F238E27FC236}">
              <a16:creationId xmlns:a16="http://schemas.microsoft.com/office/drawing/2014/main" id="{D767DFF0-6C92-4D0E-86E6-31368ED4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714</xdr:row>
      <xdr:rowOff>171450</xdr:rowOff>
    </xdr:from>
    <xdr:ext cx="762000" cy="523875"/>
    <xdr:pic>
      <xdr:nvPicPr>
        <xdr:cNvPr id="15" name="Imagen 14" descr="http://www.digecac.gob.do/transparencia/images/DIGECAC-FAVICOM_1.png">
          <a:extLst>
            <a:ext uri="{FF2B5EF4-FFF2-40B4-BE49-F238E27FC236}">
              <a16:creationId xmlns:a16="http://schemas.microsoft.com/office/drawing/2014/main" id="{44CB45FB-F5AD-404D-8BB6-06744710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374457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849</xdr:row>
      <xdr:rowOff>9524</xdr:rowOff>
    </xdr:from>
    <xdr:ext cx="849637" cy="409575"/>
    <xdr:pic>
      <xdr:nvPicPr>
        <xdr:cNvPr id="1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846</xdr:row>
      <xdr:rowOff>95250</xdr:rowOff>
    </xdr:from>
    <xdr:ext cx="762000" cy="523875"/>
    <xdr:pic>
      <xdr:nvPicPr>
        <xdr:cNvPr id="17" name="Imagen 1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635823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982</xdr:row>
      <xdr:rowOff>9524</xdr:rowOff>
    </xdr:from>
    <xdr:ext cx="849637" cy="409575"/>
    <xdr:pic>
      <xdr:nvPicPr>
        <xdr:cNvPr id="1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5" y="1640681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979</xdr:row>
      <xdr:rowOff>114300</xdr:rowOff>
    </xdr:from>
    <xdr:ext cx="762000" cy="523875"/>
    <xdr:pic>
      <xdr:nvPicPr>
        <xdr:cNvPr id="19" name="Imagen 1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933384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1132</xdr:row>
      <xdr:rowOff>9524</xdr:rowOff>
    </xdr:from>
    <xdr:ext cx="849637" cy="409575"/>
    <xdr:pic>
      <xdr:nvPicPr>
        <xdr:cNvPr id="2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2525" y="189423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1129</xdr:row>
      <xdr:rowOff>57150</xdr:rowOff>
    </xdr:from>
    <xdr:ext cx="762000" cy="523875"/>
    <xdr:pic>
      <xdr:nvPicPr>
        <xdr:cNvPr id="25" name="Imagen 2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174938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</xdr:colOff>
      <xdr:row>1419</xdr:row>
      <xdr:rowOff>171449</xdr:rowOff>
    </xdr:from>
    <xdr:ext cx="849637" cy="409575"/>
    <xdr:pic>
      <xdr:nvPicPr>
        <xdr:cNvPr id="2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4025" y="272872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295275</xdr:colOff>
      <xdr:row>1419</xdr:row>
      <xdr:rowOff>95250</xdr:rowOff>
    </xdr:from>
    <xdr:ext cx="762000" cy="523875"/>
    <xdr:pic>
      <xdr:nvPicPr>
        <xdr:cNvPr id="21" name="Imagen 2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72796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723900</xdr:colOff>
      <xdr:row>1580</xdr:row>
      <xdr:rowOff>142874</xdr:rowOff>
    </xdr:from>
    <xdr:ext cx="849637" cy="409575"/>
    <xdr:pic>
      <xdr:nvPicPr>
        <xdr:cNvPr id="2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3035331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285750</xdr:colOff>
      <xdr:row>1580</xdr:row>
      <xdr:rowOff>47625</xdr:rowOff>
    </xdr:from>
    <xdr:ext cx="762000" cy="523875"/>
    <xdr:pic>
      <xdr:nvPicPr>
        <xdr:cNvPr id="23" name="Imagen 2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034379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990600</xdr:colOff>
      <xdr:row>1733</xdr:row>
      <xdr:rowOff>95249</xdr:rowOff>
    </xdr:from>
    <xdr:ext cx="849637" cy="409575"/>
    <xdr:pic>
      <xdr:nvPicPr>
        <xdr:cNvPr id="2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3326415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495300</xdr:colOff>
      <xdr:row>1733</xdr:row>
      <xdr:rowOff>66675</xdr:rowOff>
    </xdr:from>
    <xdr:ext cx="762000" cy="523875"/>
    <xdr:pic>
      <xdr:nvPicPr>
        <xdr:cNvPr id="27" name="Imagen 2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32613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485775</xdr:colOff>
      <xdr:row>1884</xdr:row>
      <xdr:rowOff>171449</xdr:rowOff>
    </xdr:from>
    <xdr:ext cx="849637" cy="409575"/>
    <xdr:pic>
      <xdr:nvPicPr>
        <xdr:cNvPr id="2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86200" y="3615023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85725</xdr:colOff>
      <xdr:row>1884</xdr:row>
      <xdr:rowOff>123825</xdr:rowOff>
    </xdr:from>
    <xdr:ext cx="762000" cy="523875"/>
    <xdr:pic>
      <xdr:nvPicPr>
        <xdr:cNvPr id="29" name="Imagen 2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39347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200025</xdr:colOff>
      <xdr:row>2031</xdr:row>
      <xdr:rowOff>19049</xdr:rowOff>
    </xdr:from>
    <xdr:ext cx="849637" cy="409575"/>
    <xdr:pic>
      <xdr:nvPicPr>
        <xdr:cNvPr id="3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0" y="389372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638175</xdr:colOff>
      <xdr:row>2030</xdr:row>
      <xdr:rowOff>95250</xdr:rowOff>
    </xdr:from>
    <xdr:ext cx="762000" cy="523875"/>
    <xdr:pic>
      <xdr:nvPicPr>
        <xdr:cNvPr id="31" name="Imagen 3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9258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2159</xdr:row>
      <xdr:rowOff>76199</xdr:rowOff>
    </xdr:from>
    <xdr:ext cx="849637" cy="409575"/>
    <xdr:pic>
      <xdr:nvPicPr>
        <xdr:cNvPr id="3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52975" y="413851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495300</xdr:colOff>
      <xdr:row>2158</xdr:row>
      <xdr:rowOff>95250</xdr:rowOff>
    </xdr:from>
    <xdr:ext cx="762000" cy="523875"/>
    <xdr:pic>
      <xdr:nvPicPr>
        <xdr:cNvPr id="33" name="Imagen 3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36802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600075</xdr:colOff>
      <xdr:row>2309</xdr:row>
      <xdr:rowOff>180974</xdr:rowOff>
    </xdr:from>
    <xdr:ext cx="849637" cy="409575"/>
    <xdr:pic>
      <xdr:nvPicPr>
        <xdr:cNvPr id="3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4425695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9525</xdr:colOff>
      <xdr:row>2309</xdr:row>
      <xdr:rowOff>57150</xdr:rowOff>
    </xdr:from>
    <xdr:ext cx="762000" cy="523875"/>
    <xdr:pic>
      <xdr:nvPicPr>
        <xdr:cNvPr id="35" name="Imagen 3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424457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447675</xdr:colOff>
      <xdr:row>2455</xdr:row>
      <xdr:rowOff>123824</xdr:rowOff>
    </xdr:from>
    <xdr:ext cx="849637" cy="409575"/>
    <xdr:pic>
      <xdr:nvPicPr>
        <xdr:cNvPr id="3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470363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619125</xdr:colOff>
      <xdr:row>2455</xdr:row>
      <xdr:rowOff>0</xdr:rowOff>
    </xdr:from>
    <xdr:ext cx="762000" cy="523875"/>
    <xdr:pic>
      <xdr:nvPicPr>
        <xdr:cNvPr id="37" name="Imagen 3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4702397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28575</xdr:colOff>
      <xdr:row>2586</xdr:row>
      <xdr:rowOff>104774</xdr:rowOff>
    </xdr:from>
    <xdr:ext cx="849637" cy="409575"/>
    <xdr:pic>
      <xdr:nvPicPr>
        <xdr:cNvPr id="3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91425" y="495338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85725</xdr:colOff>
      <xdr:row>2585</xdr:row>
      <xdr:rowOff>180975</xdr:rowOff>
    </xdr:from>
    <xdr:ext cx="762000" cy="523875"/>
    <xdr:pic>
      <xdr:nvPicPr>
        <xdr:cNvPr id="39" name="Imagen 3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952238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323850</xdr:colOff>
      <xdr:row>2717</xdr:row>
      <xdr:rowOff>95249</xdr:rowOff>
    </xdr:from>
    <xdr:ext cx="849637" cy="409575"/>
    <xdr:pic>
      <xdr:nvPicPr>
        <xdr:cNvPr id="4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38650" y="520360274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1</xdr:col>
      <xdr:colOff>200025</xdr:colOff>
      <xdr:row>2716</xdr:row>
      <xdr:rowOff>161925</xdr:rowOff>
    </xdr:from>
    <xdr:to>
      <xdr:col>2</xdr:col>
      <xdr:colOff>247716</xdr:colOff>
      <xdr:row>2719</xdr:row>
      <xdr:rowOff>108630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5" y="520236450"/>
          <a:ext cx="762066" cy="518205"/>
        </a:xfrm>
        <a:prstGeom prst="rect">
          <a:avLst/>
        </a:prstGeom>
      </xdr:spPr>
    </xdr:pic>
    <xdr:clientData/>
  </xdr:twoCellAnchor>
  <xdr:oneCellAnchor>
    <xdr:from>
      <xdr:col>7</xdr:col>
      <xdr:colOff>542925</xdr:colOff>
      <xdr:row>2876</xdr:row>
      <xdr:rowOff>38099</xdr:rowOff>
    </xdr:from>
    <xdr:ext cx="849637" cy="409575"/>
    <xdr:pic>
      <xdr:nvPicPr>
        <xdr:cNvPr id="41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9775" y="550611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152400</xdr:colOff>
      <xdr:row>2875</xdr:row>
      <xdr:rowOff>142875</xdr:rowOff>
    </xdr:from>
    <xdr:ext cx="762066" cy="518205"/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1625" y="550525950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295275</xdr:colOff>
      <xdr:row>3019</xdr:row>
      <xdr:rowOff>95249</xdr:rowOff>
    </xdr:from>
    <xdr:ext cx="849637" cy="409575"/>
    <xdr:pic>
      <xdr:nvPicPr>
        <xdr:cNvPr id="43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577967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371475</xdr:colOff>
      <xdr:row>3018</xdr:row>
      <xdr:rowOff>133350</xdr:rowOff>
    </xdr:from>
    <xdr:ext cx="762066" cy="518205"/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0" y="57781507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723900</xdr:colOff>
      <xdr:row>3164</xdr:row>
      <xdr:rowOff>19049</xdr:rowOff>
    </xdr:from>
    <xdr:ext cx="849637" cy="409575"/>
    <xdr:pic>
      <xdr:nvPicPr>
        <xdr:cNvPr id="45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53325" y="6055709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2266950</xdr:colOff>
      <xdr:row>3163</xdr:row>
      <xdr:rowOff>76200</xdr:rowOff>
    </xdr:from>
    <xdr:ext cx="762066" cy="518205"/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60543757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723900</xdr:colOff>
      <xdr:row>3306</xdr:row>
      <xdr:rowOff>9524</xdr:rowOff>
    </xdr:from>
    <xdr:ext cx="849637" cy="409575"/>
    <xdr:pic>
      <xdr:nvPicPr>
        <xdr:cNvPr id="47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58075" y="632669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2105025</xdr:colOff>
      <xdr:row>3305</xdr:row>
      <xdr:rowOff>142875</xdr:rowOff>
    </xdr:from>
    <xdr:ext cx="762066" cy="518205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3350" y="632612400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609600</xdr:colOff>
      <xdr:row>3444</xdr:row>
      <xdr:rowOff>114299</xdr:rowOff>
    </xdr:from>
    <xdr:ext cx="849637" cy="409575"/>
    <xdr:pic>
      <xdr:nvPicPr>
        <xdr:cNvPr id="51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0" y="659120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876300</xdr:colOff>
      <xdr:row>3444</xdr:row>
      <xdr:rowOff>0</xdr:rowOff>
    </xdr:from>
    <xdr:ext cx="762066" cy="518205"/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65900617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285750</xdr:colOff>
      <xdr:row>3645</xdr:row>
      <xdr:rowOff>57149</xdr:rowOff>
    </xdr:from>
    <xdr:ext cx="849637" cy="409575"/>
    <xdr:pic>
      <xdr:nvPicPr>
        <xdr:cNvPr id="5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6750" y="6974109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76200</xdr:colOff>
      <xdr:row>3644</xdr:row>
      <xdr:rowOff>161925</xdr:rowOff>
    </xdr:from>
    <xdr:ext cx="762066" cy="518205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72025" y="697325250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676275</xdr:colOff>
      <xdr:row>3787</xdr:row>
      <xdr:rowOff>28574</xdr:rowOff>
    </xdr:from>
    <xdr:ext cx="849637" cy="409575"/>
    <xdr:pic>
      <xdr:nvPicPr>
        <xdr:cNvPr id="5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3925" y="724490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314325</xdr:colOff>
      <xdr:row>3786</xdr:row>
      <xdr:rowOff>104775</xdr:rowOff>
    </xdr:from>
    <xdr:ext cx="762066" cy="518205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0150" y="724376250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428625</xdr:colOff>
      <xdr:row>3919</xdr:row>
      <xdr:rowOff>47624</xdr:rowOff>
    </xdr:from>
    <xdr:ext cx="849637" cy="409575"/>
    <xdr:pic>
      <xdr:nvPicPr>
        <xdr:cNvPr id="5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9675" y="7497127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323850</xdr:colOff>
      <xdr:row>3918</xdr:row>
      <xdr:rowOff>38100</xdr:rowOff>
    </xdr:from>
    <xdr:ext cx="762066" cy="518205"/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" y="749512725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714375</xdr:colOff>
      <xdr:row>4065</xdr:row>
      <xdr:rowOff>28574</xdr:rowOff>
    </xdr:from>
    <xdr:ext cx="849637" cy="409575"/>
    <xdr:pic>
      <xdr:nvPicPr>
        <xdr:cNvPr id="5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7775638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371475</xdr:colOff>
      <xdr:row>4064</xdr:row>
      <xdr:rowOff>28575</xdr:rowOff>
    </xdr:from>
    <xdr:ext cx="762066" cy="518205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0" y="777373350"/>
          <a:ext cx="762066" cy="518205"/>
        </a:xfrm>
        <a:prstGeom prst="rect">
          <a:avLst/>
        </a:prstGeom>
      </xdr:spPr>
    </xdr:pic>
    <xdr:clientData/>
  </xdr:oneCellAnchor>
  <xdr:oneCellAnchor>
    <xdr:from>
      <xdr:col>7</xdr:col>
      <xdr:colOff>657225</xdr:colOff>
      <xdr:row>4241</xdr:row>
      <xdr:rowOff>28574</xdr:rowOff>
    </xdr:from>
    <xdr:ext cx="849637" cy="409575"/>
    <xdr:pic>
      <xdr:nvPicPr>
        <xdr:cNvPr id="6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05600" y="8111489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809625</xdr:colOff>
      <xdr:row>4240</xdr:row>
      <xdr:rowOff>66675</xdr:rowOff>
    </xdr:from>
    <xdr:ext cx="762066" cy="518205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2225" y="810996600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676275</xdr:colOff>
      <xdr:row>4379</xdr:row>
      <xdr:rowOff>28574</xdr:rowOff>
    </xdr:from>
    <xdr:ext cx="849637" cy="409575"/>
    <xdr:pic>
      <xdr:nvPicPr>
        <xdr:cNvPr id="6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44100" y="724490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314325</xdr:colOff>
      <xdr:row>4378</xdr:row>
      <xdr:rowOff>104775</xdr:rowOff>
    </xdr:from>
    <xdr:ext cx="762066" cy="518205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2075" y="724376250"/>
          <a:ext cx="762066" cy="518205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4663</xdr:row>
      <xdr:rowOff>190499</xdr:rowOff>
    </xdr:from>
    <xdr:ext cx="849637" cy="409575"/>
    <xdr:pic>
      <xdr:nvPicPr>
        <xdr:cNvPr id="6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38950" y="8923591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1590675</xdr:colOff>
      <xdr:row>4663</xdr:row>
      <xdr:rowOff>66675</xdr:rowOff>
    </xdr:from>
    <xdr:ext cx="762066" cy="518205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43275" y="89223532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304800</xdr:colOff>
      <xdr:row>4792</xdr:row>
      <xdr:rowOff>19049</xdr:rowOff>
    </xdr:from>
    <xdr:ext cx="849637" cy="409575"/>
    <xdr:pic>
      <xdr:nvPicPr>
        <xdr:cNvPr id="6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9168193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1123950</xdr:colOff>
      <xdr:row>4791</xdr:row>
      <xdr:rowOff>85725</xdr:rowOff>
    </xdr:from>
    <xdr:ext cx="762066" cy="51820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76550" y="91669552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400050</xdr:colOff>
      <xdr:row>4933</xdr:row>
      <xdr:rowOff>9524</xdr:rowOff>
    </xdr:from>
    <xdr:ext cx="849637" cy="409575"/>
    <xdr:pic>
      <xdr:nvPicPr>
        <xdr:cNvPr id="6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5" y="943727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1857375</xdr:colOff>
      <xdr:row>4932</xdr:row>
      <xdr:rowOff>57150</xdr:rowOff>
    </xdr:from>
    <xdr:ext cx="762066" cy="518205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9975" y="943584600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5081</xdr:row>
      <xdr:rowOff>47624</xdr:rowOff>
    </xdr:from>
    <xdr:ext cx="849637" cy="409575"/>
    <xdr:pic>
      <xdr:nvPicPr>
        <xdr:cNvPr id="7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2825" y="972016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133350</xdr:colOff>
      <xdr:row>5080</xdr:row>
      <xdr:rowOff>104775</xdr:rowOff>
    </xdr:from>
    <xdr:ext cx="762066" cy="518205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00500" y="971883375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733425</xdr:colOff>
      <xdr:row>5236</xdr:row>
      <xdr:rowOff>180974</xdr:rowOff>
    </xdr:from>
    <xdr:ext cx="849637" cy="409575"/>
    <xdr:pic>
      <xdr:nvPicPr>
        <xdr:cNvPr id="7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43775" y="1001734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161925</xdr:colOff>
      <xdr:row>5235</xdr:row>
      <xdr:rowOff>161925</xdr:rowOff>
    </xdr:from>
    <xdr:ext cx="762066" cy="518205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48100" y="100152517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495300</xdr:colOff>
      <xdr:row>5378</xdr:row>
      <xdr:rowOff>76199</xdr:rowOff>
    </xdr:from>
    <xdr:ext cx="849637" cy="409575"/>
    <xdr:pic>
      <xdr:nvPicPr>
        <xdr:cNvPr id="7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53300" y="1028738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171450</xdr:colOff>
      <xdr:row>5378</xdr:row>
      <xdr:rowOff>47625</xdr:rowOff>
    </xdr:from>
    <xdr:ext cx="762066" cy="518205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1028709525"/>
          <a:ext cx="762066" cy="518205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5518</xdr:row>
      <xdr:rowOff>57149</xdr:rowOff>
    </xdr:from>
    <xdr:ext cx="849637" cy="409575"/>
    <xdr:pic>
      <xdr:nvPicPr>
        <xdr:cNvPr id="7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96425" y="1055446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638175</xdr:colOff>
      <xdr:row>5517</xdr:row>
      <xdr:rowOff>9525</xdr:rowOff>
    </xdr:from>
    <xdr:ext cx="762066" cy="518205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00725" y="105520807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409575</xdr:colOff>
      <xdr:row>5671</xdr:row>
      <xdr:rowOff>152399</xdr:rowOff>
    </xdr:from>
    <xdr:ext cx="849637" cy="409575"/>
    <xdr:pic>
      <xdr:nvPicPr>
        <xdr:cNvPr id="7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1084745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838200</xdr:colOff>
      <xdr:row>5671</xdr:row>
      <xdr:rowOff>47625</xdr:rowOff>
    </xdr:from>
    <xdr:ext cx="762066" cy="518205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8225" y="1084640325"/>
          <a:ext cx="762066" cy="518205"/>
        </a:xfrm>
        <a:prstGeom prst="rect">
          <a:avLst/>
        </a:prstGeom>
      </xdr:spPr>
    </xdr:pic>
    <xdr:clientData/>
  </xdr:oneCellAnchor>
  <xdr:oneCellAnchor>
    <xdr:from>
      <xdr:col>5</xdr:col>
      <xdr:colOff>1104900</xdr:colOff>
      <xdr:row>5815</xdr:row>
      <xdr:rowOff>142874</xdr:rowOff>
    </xdr:from>
    <xdr:ext cx="849637" cy="409575"/>
    <xdr:pic>
      <xdr:nvPicPr>
        <xdr:cNvPr id="8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11398662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85725</xdr:colOff>
      <xdr:row>5815</xdr:row>
      <xdr:rowOff>85725</xdr:rowOff>
    </xdr:from>
    <xdr:ext cx="762066" cy="518205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85900" y="1139809125"/>
          <a:ext cx="762066" cy="51820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12</xdr:col>
      <xdr:colOff>0</xdr:colOff>
      <xdr:row>20</xdr:row>
      <xdr:rowOff>0</xdr:rowOff>
    </xdr:to>
    <xdr:pic>
      <xdr:nvPicPr>
        <xdr:cNvPr id="2" name="Imagen 1" descr="http://www.digecac.gob.do/transparencia/images/DIGECAC-FAVICOM_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0480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ownloads/informe%20objetal%20an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&#241;O%202024\Cuadro%20Comparativo%20julio-dic%202024-Digec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OBJETAL 01 AL 31-12-21"/>
    </sheetNames>
    <sheetDataSet>
      <sheetData sheetId="0">
        <row r="770">
          <cell r="H770">
            <v>53750</v>
          </cell>
        </row>
        <row r="783">
          <cell r="H783">
            <v>790000</v>
          </cell>
        </row>
        <row r="797">
          <cell r="H797">
            <v>726925.36</v>
          </cell>
        </row>
        <row r="799">
          <cell r="H799">
            <v>26868.6</v>
          </cell>
        </row>
        <row r="805">
          <cell r="H805">
            <v>907514.2</v>
          </cell>
        </row>
        <row r="807">
          <cell r="H807">
            <v>542151.36</v>
          </cell>
        </row>
        <row r="814">
          <cell r="H814">
            <v>5657102.75</v>
          </cell>
        </row>
        <row r="827">
          <cell r="H827">
            <v>4539653.84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"/>
      <sheetName val="Hoja3"/>
      <sheetName val="Hoja1"/>
      <sheetName val="Hoja2"/>
    </sheetNames>
    <sheetDataSet>
      <sheetData sheetId="0"/>
      <sheetData sheetId="1"/>
      <sheetData sheetId="2">
        <row r="213">
          <cell r="C213">
            <v>37734756.880000025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966"/>
  <sheetViews>
    <sheetView tabSelected="1" topLeftCell="A5925" workbookViewId="0">
      <selection activeCell="A5813" sqref="A5813:H5935"/>
    </sheetView>
  </sheetViews>
  <sheetFormatPr baseColWidth="10" defaultRowHeight="15" x14ac:dyDescent="0.25"/>
  <cols>
    <col min="1" max="1" width="5" customWidth="1"/>
    <col min="2" max="2" width="10.7109375" customWidth="1"/>
    <col min="3" max="3" width="6.7109375" customWidth="1"/>
    <col min="4" max="4" width="3.85546875" customWidth="1"/>
    <col min="5" max="5" width="26" customWidth="1"/>
    <col min="6" max="6" width="17.140625" customWidth="1"/>
    <col min="7" max="7" width="15.85546875" customWidth="1"/>
    <col min="8" max="8" width="13.7109375" customWidth="1"/>
    <col min="9" max="9" width="11" customWidth="1"/>
    <col min="10" max="10" width="13.42578125" customWidth="1"/>
    <col min="11" max="11" width="13" customWidth="1"/>
    <col min="12" max="12" width="14.7109375" customWidth="1"/>
    <col min="13" max="13" width="14.5703125" customWidth="1"/>
    <col min="14" max="14" width="12.28515625" customWidth="1"/>
    <col min="15" max="15" width="13.5703125" customWidth="1"/>
    <col min="16" max="16" width="13.28515625" customWidth="1"/>
    <col min="17" max="17" width="11.140625" customWidth="1"/>
    <col min="18" max="18" width="14.28515625" customWidth="1"/>
    <col min="19" max="19" width="14.140625" customWidth="1"/>
    <col min="20" max="20" width="14.5703125" customWidth="1"/>
    <col min="21" max="21" width="13.85546875" customWidth="1"/>
    <col min="22" max="22" width="16.42578125" customWidth="1"/>
    <col min="23" max="23" width="17.140625" customWidth="1"/>
    <col min="24" max="24" width="16.140625" customWidth="1"/>
    <col min="25" max="25" width="13.7109375" customWidth="1"/>
    <col min="26" max="26" width="13.42578125" customWidth="1"/>
    <col min="27" max="27" width="13.140625" customWidth="1"/>
    <col min="28" max="29" width="12.5703125" customWidth="1"/>
    <col min="30" max="30" width="14.140625" customWidth="1"/>
    <col min="31" max="31" width="12.7109375" bestFit="1" customWidth="1"/>
  </cols>
  <sheetData>
    <row r="1" spans="1:30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29"/>
    </row>
    <row r="2" spans="1:30" x14ac:dyDescent="0.25">
      <c r="A2" s="422" t="s">
        <v>0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</row>
    <row r="3" spans="1:30" x14ac:dyDescent="0.25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</row>
    <row r="4" spans="1:30" x14ac:dyDescent="0.25">
      <c r="A4" s="31" t="s">
        <v>2</v>
      </c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x14ac:dyDescent="0.25">
      <c r="A5" s="32" t="s">
        <v>3</v>
      </c>
      <c r="B5" s="33" t="s">
        <v>4</v>
      </c>
      <c r="C5" s="5"/>
      <c r="D5" s="5"/>
      <c r="E5" s="6"/>
      <c r="F5" s="34" t="s">
        <v>5</v>
      </c>
      <c r="G5" s="35"/>
      <c r="H5" s="35"/>
      <c r="I5" s="35"/>
      <c r="J5" s="35"/>
      <c r="K5" s="35"/>
      <c r="L5" s="35"/>
      <c r="M5" s="35"/>
      <c r="N5" s="35"/>
      <c r="O5" s="35"/>
      <c r="P5" s="35" t="s">
        <v>6</v>
      </c>
      <c r="Q5" s="36"/>
      <c r="R5" s="36"/>
      <c r="S5" s="36" t="s">
        <v>109</v>
      </c>
      <c r="T5" s="36"/>
      <c r="U5" s="36" t="s">
        <v>141</v>
      </c>
      <c r="V5" s="36" t="s">
        <v>142</v>
      </c>
      <c r="W5" s="36" t="s">
        <v>143</v>
      </c>
      <c r="X5" s="36" t="s">
        <v>144</v>
      </c>
      <c r="Y5" s="36" t="s">
        <v>153</v>
      </c>
      <c r="Z5" s="37" t="s">
        <v>7</v>
      </c>
      <c r="AA5" s="79"/>
      <c r="AB5" s="79"/>
      <c r="AC5" s="79"/>
    </row>
    <row r="6" spans="1:30" x14ac:dyDescent="0.25">
      <c r="A6" s="38" t="s">
        <v>8</v>
      </c>
      <c r="B6" s="39" t="s">
        <v>9</v>
      </c>
      <c r="C6" s="39"/>
      <c r="D6" s="40"/>
      <c r="E6" s="40"/>
      <c r="F6" s="41">
        <f>+F7</f>
        <v>460000</v>
      </c>
      <c r="G6" s="41"/>
      <c r="H6" s="41"/>
      <c r="I6" s="41"/>
      <c r="J6" s="41"/>
      <c r="K6" s="41"/>
      <c r="L6" s="41"/>
      <c r="M6" s="41"/>
      <c r="N6" s="41"/>
      <c r="O6" s="41"/>
      <c r="P6" s="41">
        <f>SUM(P7:P11)</f>
        <v>26871296.259999998</v>
      </c>
      <c r="Q6" s="41"/>
      <c r="R6" s="41"/>
      <c r="S6" s="41">
        <f>+S7+S8+S9+S11</f>
        <v>13924281.640000001</v>
      </c>
      <c r="T6" s="41"/>
      <c r="U6" s="41">
        <f t="shared" ref="U6:Z6" si="0">+U7+U8+U10+U9+U11</f>
        <v>13682041.370000001</v>
      </c>
      <c r="V6" s="41">
        <f t="shared" si="0"/>
        <v>13670492.370000001</v>
      </c>
      <c r="W6" s="41">
        <f t="shared" si="0"/>
        <v>14170774.26</v>
      </c>
      <c r="X6" s="41">
        <f t="shared" si="0"/>
        <v>13774153.029999999</v>
      </c>
      <c r="Y6" s="41">
        <f t="shared" si="0"/>
        <v>13279506.029999999</v>
      </c>
      <c r="Z6" s="41">
        <f t="shared" si="0"/>
        <v>109832544.95999999</v>
      </c>
      <c r="AA6" s="41"/>
      <c r="AB6" s="41"/>
      <c r="AC6" s="41"/>
    </row>
    <row r="7" spans="1:30" x14ac:dyDescent="0.25">
      <c r="A7" s="42"/>
      <c r="B7" s="43" t="s">
        <v>10</v>
      </c>
      <c r="C7" s="44"/>
      <c r="D7" s="44"/>
      <c r="E7" s="40"/>
      <c r="F7" s="45">
        <v>460000</v>
      </c>
      <c r="G7" s="45"/>
      <c r="H7" s="45"/>
      <c r="I7" s="45"/>
      <c r="J7" s="45"/>
      <c r="K7" s="45"/>
      <c r="L7" s="45"/>
      <c r="M7" s="45"/>
      <c r="N7" s="45"/>
      <c r="O7" s="45"/>
      <c r="P7" s="45">
        <v>23090079.949999999</v>
      </c>
      <c r="Q7" s="45"/>
      <c r="R7" s="45"/>
      <c r="S7" s="45">
        <v>12007462.33</v>
      </c>
      <c r="T7" s="45"/>
      <c r="U7" s="45">
        <v>11797712.33</v>
      </c>
      <c r="V7" s="45">
        <v>11787712.33</v>
      </c>
      <c r="W7" s="45">
        <v>12220894.33</v>
      </c>
      <c r="X7" s="45">
        <v>11877469.58</v>
      </c>
      <c r="Y7" s="45">
        <v>11387469.58</v>
      </c>
      <c r="Z7" s="45">
        <f>SUM(F7:Y7)</f>
        <v>94628800.429999992</v>
      </c>
      <c r="AA7" s="45"/>
      <c r="AB7" s="45"/>
      <c r="AC7" s="45"/>
    </row>
    <row r="8" spans="1:30" x14ac:dyDescent="0.25">
      <c r="A8" s="42"/>
      <c r="B8" s="43" t="s">
        <v>11</v>
      </c>
      <c r="C8" s="44"/>
      <c r="D8" s="44"/>
      <c r="E8" s="40"/>
      <c r="F8" s="45">
        <v>0</v>
      </c>
      <c r="G8" s="45"/>
      <c r="H8" s="45"/>
      <c r="I8" s="45"/>
      <c r="J8" s="45"/>
      <c r="K8" s="45"/>
      <c r="L8" s="45"/>
      <c r="M8" s="45"/>
      <c r="N8" s="45"/>
      <c r="O8" s="45"/>
      <c r="P8" s="45">
        <v>304000</v>
      </c>
      <c r="Q8" s="45"/>
      <c r="R8" s="45"/>
      <c r="S8" s="45">
        <v>142000</v>
      </c>
      <c r="T8" s="45"/>
      <c r="U8" s="45">
        <v>142000</v>
      </c>
      <c r="V8" s="45">
        <v>142000</v>
      </c>
      <c r="W8" s="45">
        <v>142000</v>
      </c>
      <c r="X8" s="45">
        <v>142000</v>
      </c>
      <c r="Y8" s="45">
        <v>142000</v>
      </c>
      <c r="Z8" s="45">
        <f>SUM(F8:Y8)</f>
        <v>1156000</v>
      </c>
      <c r="AA8" s="45"/>
      <c r="AB8" s="45"/>
      <c r="AC8" s="45"/>
    </row>
    <row r="9" spans="1:30" x14ac:dyDescent="0.25">
      <c r="A9" s="42"/>
      <c r="B9" s="46" t="s">
        <v>145</v>
      </c>
      <c r="C9" s="47"/>
      <c r="D9" s="47"/>
      <c r="E9" s="40"/>
      <c r="F9" s="45">
        <v>0</v>
      </c>
      <c r="G9" s="45"/>
      <c r="H9" s="45"/>
      <c r="I9" s="45"/>
      <c r="J9" s="45"/>
      <c r="K9" s="45"/>
      <c r="L9" s="45"/>
      <c r="M9" s="45"/>
      <c r="N9" s="45"/>
      <c r="O9" s="45"/>
      <c r="P9" s="45">
        <v>0</v>
      </c>
      <c r="Q9" s="45"/>
      <c r="R9" s="45"/>
      <c r="S9" s="45">
        <v>0</v>
      </c>
      <c r="T9" s="45"/>
      <c r="U9" s="45">
        <v>0</v>
      </c>
      <c r="V9" s="45">
        <v>0</v>
      </c>
      <c r="W9" s="45">
        <v>0</v>
      </c>
      <c r="X9" s="45">
        <v>0</v>
      </c>
      <c r="Y9" s="45"/>
      <c r="Z9" s="45">
        <v>0</v>
      </c>
      <c r="AA9" s="45"/>
      <c r="AB9" s="45"/>
      <c r="AC9" s="45"/>
    </row>
    <row r="10" spans="1:30" x14ac:dyDescent="0.25">
      <c r="A10" s="42"/>
      <c r="B10" s="46" t="s">
        <v>146</v>
      </c>
      <c r="C10" s="47"/>
      <c r="D10" s="47"/>
      <c r="E10" s="40"/>
      <c r="F10" s="45">
        <v>0</v>
      </c>
      <c r="G10" s="45"/>
      <c r="H10" s="45"/>
      <c r="I10" s="45"/>
      <c r="J10" s="45"/>
      <c r="K10" s="45"/>
      <c r="L10" s="45"/>
      <c r="M10" s="45"/>
      <c r="N10" s="45"/>
      <c r="O10" s="45"/>
      <c r="P10" s="45">
        <v>0</v>
      </c>
      <c r="Q10" s="45"/>
      <c r="R10" s="45"/>
      <c r="S10" s="45">
        <v>0</v>
      </c>
      <c r="T10" s="45"/>
      <c r="U10" s="45">
        <v>0</v>
      </c>
      <c r="V10" s="45">
        <v>0</v>
      </c>
      <c r="W10" s="45">
        <v>0</v>
      </c>
      <c r="X10" s="45">
        <v>0</v>
      </c>
      <c r="Y10" s="45"/>
      <c r="Z10" s="45">
        <v>0</v>
      </c>
      <c r="AA10" s="45"/>
      <c r="AB10" s="45"/>
      <c r="AC10" s="45"/>
    </row>
    <row r="11" spans="1:30" x14ac:dyDescent="0.25">
      <c r="A11" s="42"/>
      <c r="B11" s="48" t="s">
        <v>147</v>
      </c>
      <c r="C11" s="48"/>
      <c r="D11" s="48"/>
      <c r="E11" s="40"/>
      <c r="F11" s="45">
        <v>0</v>
      </c>
      <c r="G11" s="45"/>
      <c r="H11" s="45"/>
      <c r="I11" s="45"/>
      <c r="J11" s="45"/>
      <c r="K11" s="45"/>
      <c r="L11" s="45"/>
      <c r="M11" s="45"/>
      <c r="N11" s="45"/>
      <c r="O11" s="45"/>
      <c r="P11" s="45">
        <v>3477216.31</v>
      </c>
      <c r="Q11" s="45"/>
      <c r="R11" s="45"/>
      <c r="S11" s="45">
        <v>1774819.31</v>
      </c>
      <c r="T11" s="45"/>
      <c r="U11" s="45">
        <v>1742329.04</v>
      </c>
      <c r="V11" s="45">
        <v>1740780.04</v>
      </c>
      <c r="W11" s="45">
        <v>1807879.93</v>
      </c>
      <c r="X11" s="45">
        <v>1754683.45</v>
      </c>
      <c r="Y11" s="45">
        <v>1750036.45</v>
      </c>
      <c r="Z11" s="45">
        <f>SUM(F11:Y11)</f>
        <v>14047744.529999997</v>
      </c>
      <c r="AA11" s="45"/>
      <c r="AB11" s="45"/>
      <c r="AC11" s="45"/>
    </row>
    <row r="12" spans="1:30" x14ac:dyDescent="0.25">
      <c r="A12" s="38" t="s">
        <v>12</v>
      </c>
      <c r="B12" s="49" t="s">
        <v>13</v>
      </c>
      <c r="C12" s="44"/>
      <c r="D12" s="40"/>
      <c r="E12" s="40"/>
      <c r="F12" s="41">
        <f>+F13+F14+F18</f>
        <v>640034.39</v>
      </c>
      <c r="G12" s="41"/>
      <c r="H12" s="41"/>
      <c r="I12" s="41"/>
      <c r="J12" s="41"/>
      <c r="K12" s="41"/>
      <c r="L12" s="41"/>
      <c r="M12" s="41"/>
      <c r="N12" s="41"/>
      <c r="O12" s="41"/>
      <c r="P12" s="41">
        <f>+P13+P14+P18</f>
        <v>1297105.8799999999</v>
      </c>
      <c r="Q12" s="41"/>
      <c r="R12" s="41"/>
      <c r="S12" s="41">
        <f>SUM(S14:S18)+S13</f>
        <v>3396197.6</v>
      </c>
      <c r="T12" s="41"/>
      <c r="U12" s="41">
        <f>+U13+U14+U17+U18</f>
        <v>1519697.37</v>
      </c>
      <c r="V12" s="41">
        <f>+V13+V14+V18+V21+V17</f>
        <v>1824415.88</v>
      </c>
      <c r="W12" s="41">
        <f>SUM(W13:W22)</f>
        <v>1376736.79</v>
      </c>
      <c r="X12" s="41">
        <f>+X13+X14+X18+X21+X17</f>
        <v>1925904.6099999999</v>
      </c>
      <c r="Y12" s="41">
        <f>+Y13+Y14+Y18+Y21+Y17</f>
        <v>1747019</v>
      </c>
      <c r="Z12" s="41">
        <f>+Z18+Z17+Z16+Z15+Z14+Z13+Z21</f>
        <v>13727111.52</v>
      </c>
      <c r="AA12" s="41"/>
      <c r="AB12" s="41"/>
      <c r="AC12" s="41"/>
    </row>
    <row r="13" spans="1:30" x14ac:dyDescent="0.25">
      <c r="A13" s="42"/>
      <c r="B13" s="43" t="s">
        <v>14</v>
      </c>
      <c r="C13" s="44"/>
      <c r="D13" s="44"/>
      <c r="E13" s="40"/>
      <c r="F13" s="45">
        <v>361222.79</v>
      </c>
      <c r="G13" s="45"/>
      <c r="H13" s="45"/>
      <c r="I13" s="45"/>
      <c r="J13" s="45"/>
      <c r="K13" s="45"/>
      <c r="L13" s="45"/>
      <c r="M13" s="45"/>
      <c r="N13" s="45"/>
      <c r="O13" s="45"/>
      <c r="P13" s="45">
        <v>413620.14</v>
      </c>
      <c r="Q13" s="45"/>
      <c r="R13" s="45"/>
      <c r="S13" s="45">
        <v>243581</v>
      </c>
      <c r="T13" s="45"/>
      <c r="U13" s="45">
        <v>331950.77</v>
      </c>
      <c r="V13" s="45">
        <v>323484.28000000003</v>
      </c>
      <c r="W13" s="45">
        <v>310091.39</v>
      </c>
      <c r="X13" s="45">
        <v>318759.19</v>
      </c>
      <c r="Y13" s="45">
        <v>331873.59999999998</v>
      </c>
      <c r="Z13" s="45">
        <f>SUM(F13:Y13)</f>
        <v>2634583.16</v>
      </c>
      <c r="AA13" s="45"/>
      <c r="AB13" s="45"/>
      <c r="AC13" s="45"/>
    </row>
    <row r="14" spans="1:30" x14ac:dyDescent="0.25">
      <c r="A14" s="50"/>
      <c r="B14" s="7" t="s">
        <v>15</v>
      </c>
      <c r="C14" s="48"/>
      <c r="D14" s="48"/>
      <c r="E14" s="40"/>
      <c r="F14" s="45">
        <v>124380</v>
      </c>
      <c r="G14" s="45"/>
      <c r="H14" s="45"/>
      <c r="I14" s="45"/>
      <c r="J14" s="45"/>
      <c r="K14" s="45"/>
      <c r="L14" s="45"/>
      <c r="M14" s="45"/>
      <c r="N14" s="45"/>
      <c r="O14" s="45"/>
      <c r="P14" s="45">
        <v>68500</v>
      </c>
      <c r="Q14" s="45"/>
      <c r="R14" s="45"/>
      <c r="S14" s="45">
        <v>111500</v>
      </c>
      <c r="T14" s="45"/>
      <c r="U14" s="45">
        <v>80000</v>
      </c>
      <c r="V14" s="45">
        <v>161500</v>
      </c>
      <c r="W14" s="45">
        <v>111500</v>
      </c>
      <c r="X14" s="45">
        <v>232000.02</v>
      </c>
      <c r="Y14" s="45">
        <v>1010000</v>
      </c>
      <c r="Z14" s="45">
        <f>SUM(F14:Y14)</f>
        <v>1899380.02</v>
      </c>
      <c r="AA14" s="45"/>
      <c r="AB14" s="45"/>
      <c r="AC14" s="45"/>
    </row>
    <row r="15" spans="1:30" x14ac:dyDescent="0.25">
      <c r="A15" s="42"/>
      <c r="B15" s="43" t="s">
        <v>16</v>
      </c>
      <c r="C15" s="44"/>
      <c r="D15" s="44"/>
      <c r="E15" s="40"/>
      <c r="F15" s="45">
        <v>0</v>
      </c>
      <c r="G15" s="45"/>
      <c r="H15" s="45"/>
      <c r="I15" s="45"/>
      <c r="J15" s="45"/>
      <c r="K15" s="45"/>
      <c r="L15" s="45"/>
      <c r="M15" s="45"/>
      <c r="N15" s="45"/>
      <c r="O15" s="45"/>
      <c r="P15" s="45">
        <v>0</v>
      </c>
      <c r="Q15" s="45"/>
      <c r="R15" s="45"/>
      <c r="S15" s="45">
        <v>0</v>
      </c>
      <c r="T15" s="45"/>
      <c r="U15" s="45">
        <v>0</v>
      </c>
      <c r="V15" s="45"/>
      <c r="W15" s="45">
        <v>0</v>
      </c>
      <c r="X15" s="45">
        <v>0</v>
      </c>
      <c r="Y15" s="45">
        <v>0</v>
      </c>
      <c r="Z15" s="45">
        <v>0</v>
      </c>
      <c r="AA15" s="45"/>
      <c r="AB15" s="45"/>
      <c r="AC15" s="45"/>
    </row>
    <row r="16" spans="1:30" x14ac:dyDescent="0.25">
      <c r="A16" s="42"/>
      <c r="B16" s="51" t="s">
        <v>17</v>
      </c>
      <c r="C16" s="51"/>
      <c r="D16" s="51"/>
      <c r="E16" s="40"/>
      <c r="F16" s="45">
        <v>0</v>
      </c>
      <c r="G16" s="45"/>
      <c r="H16" s="45"/>
      <c r="I16" s="45"/>
      <c r="J16" s="45"/>
      <c r="K16" s="45"/>
      <c r="L16" s="45"/>
      <c r="M16" s="45"/>
      <c r="N16" s="45"/>
      <c r="O16" s="45"/>
      <c r="P16" s="45">
        <v>0</v>
      </c>
      <c r="Q16" s="45"/>
      <c r="R16" s="45"/>
      <c r="S16" s="45">
        <v>0</v>
      </c>
      <c r="T16" s="45"/>
      <c r="U16" s="45">
        <v>0</v>
      </c>
      <c r="V16" s="45"/>
      <c r="W16" s="45">
        <v>0</v>
      </c>
      <c r="X16" s="45">
        <v>0</v>
      </c>
      <c r="Y16" s="45">
        <v>0</v>
      </c>
      <c r="Z16" s="45">
        <v>0</v>
      </c>
      <c r="AA16" s="45"/>
      <c r="AB16" s="45"/>
      <c r="AC16" s="45"/>
    </row>
    <row r="17" spans="1:29" x14ac:dyDescent="0.25">
      <c r="A17" s="42"/>
      <c r="B17" s="43" t="s">
        <v>18</v>
      </c>
      <c r="C17" s="44"/>
      <c r="D17" s="44"/>
      <c r="E17" s="52"/>
      <c r="F17" s="45">
        <v>0</v>
      </c>
      <c r="G17" s="45"/>
      <c r="H17" s="45"/>
      <c r="I17" s="45"/>
      <c r="J17" s="45"/>
      <c r="K17" s="45"/>
      <c r="L17" s="45"/>
      <c r="M17" s="45"/>
      <c r="N17" s="45"/>
      <c r="O17" s="45"/>
      <c r="P17" s="45">
        <v>0</v>
      </c>
      <c r="Q17" s="45"/>
      <c r="R17" s="45"/>
      <c r="S17" s="45">
        <v>2880000</v>
      </c>
      <c r="T17" s="45"/>
      <c r="U17" s="45">
        <v>960000</v>
      </c>
      <c r="V17" s="45">
        <v>885000</v>
      </c>
      <c r="W17" s="45">
        <v>810000</v>
      </c>
      <c r="X17" s="45">
        <v>1110000</v>
      </c>
      <c r="Y17" s="45">
        <v>0</v>
      </c>
      <c r="Z17" s="45">
        <f>SUM(F17:X17)</f>
        <v>6645000</v>
      </c>
      <c r="AA17" s="45"/>
      <c r="AB17" s="45"/>
      <c r="AC17" s="45"/>
    </row>
    <row r="18" spans="1:29" x14ac:dyDescent="0.25">
      <c r="A18" s="42"/>
      <c r="B18" s="43" t="s">
        <v>19</v>
      </c>
      <c r="C18" s="44"/>
      <c r="D18" s="44"/>
      <c r="E18" s="40"/>
      <c r="F18" s="45">
        <v>154431.6</v>
      </c>
      <c r="G18" s="45"/>
      <c r="H18" s="45"/>
      <c r="I18" s="45"/>
      <c r="J18" s="45"/>
      <c r="K18" s="45"/>
      <c r="L18" s="45"/>
      <c r="M18" s="45"/>
      <c r="N18" s="45"/>
      <c r="O18" s="45"/>
      <c r="P18" s="45">
        <v>814985.74</v>
      </c>
      <c r="Q18" s="45"/>
      <c r="R18" s="45"/>
      <c r="S18" s="45">
        <v>161116.6</v>
      </c>
      <c r="T18" s="45"/>
      <c r="U18" s="45">
        <v>147746.6</v>
      </c>
      <c r="V18" s="45">
        <v>154431.6</v>
      </c>
      <c r="W18" s="45">
        <v>145145.4</v>
      </c>
      <c r="X18" s="45">
        <v>145145.4</v>
      </c>
      <c r="Y18" s="45">
        <v>145145.4</v>
      </c>
      <c r="Z18" s="45">
        <f>SUM(F18:Y18)</f>
        <v>1868148.3399999999</v>
      </c>
      <c r="AA18" s="45"/>
      <c r="AB18" s="45"/>
      <c r="AC18" s="45"/>
    </row>
    <row r="19" spans="1:29" x14ac:dyDescent="0.25">
      <c r="A19" s="42"/>
      <c r="B19" s="7" t="s">
        <v>20</v>
      </c>
      <c r="C19" s="44"/>
      <c r="D19" s="44"/>
      <c r="E19" s="40"/>
      <c r="F19" s="45">
        <v>0</v>
      </c>
      <c r="G19" s="45"/>
      <c r="H19" s="45"/>
      <c r="I19" s="45"/>
      <c r="J19" s="45"/>
      <c r="K19" s="45"/>
      <c r="L19" s="45"/>
      <c r="M19" s="45"/>
      <c r="N19" s="45"/>
      <c r="O19" s="45"/>
      <c r="P19" s="45">
        <v>0</v>
      </c>
      <c r="Q19" s="45"/>
      <c r="R19" s="45"/>
      <c r="S19" s="45">
        <v>0</v>
      </c>
      <c r="T19" s="45"/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f>SUM(F19:X19)</f>
        <v>0</v>
      </c>
      <c r="AA19" s="45"/>
      <c r="AB19" s="45"/>
      <c r="AC19" s="45"/>
    </row>
    <row r="20" spans="1:29" x14ac:dyDescent="0.25">
      <c r="A20" s="42"/>
      <c r="B20" s="48" t="s">
        <v>21</v>
      </c>
      <c r="C20" s="48"/>
      <c r="D20" s="48"/>
      <c r="E20" s="48"/>
      <c r="F20" s="45">
        <v>0</v>
      </c>
      <c r="G20" s="45"/>
      <c r="H20" s="45"/>
      <c r="I20" s="45"/>
      <c r="J20" s="45"/>
      <c r="K20" s="45"/>
      <c r="L20" s="45"/>
      <c r="M20" s="45"/>
      <c r="N20" s="45"/>
      <c r="O20" s="45"/>
      <c r="P20" s="45">
        <v>0</v>
      </c>
      <c r="Q20" s="45"/>
      <c r="R20" s="45"/>
      <c r="S20" s="45">
        <v>0</v>
      </c>
      <c r="T20" s="45"/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f>SUM(F20:X20)</f>
        <v>0</v>
      </c>
      <c r="AA20" s="45"/>
      <c r="AB20" s="45"/>
      <c r="AC20" s="45"/>
    </row>
    <row r="21" spans="1:29" x14ac:dyDescent="0.25">
      <c r="A21" s="42"/>
      <c r="B21" s="7" t="s">
        <v>22</v>
      </c>
      <c r="C21" s="48"/>
      <c r="D21" s="48"/>
      <c r="E21" s="48"/>
      <c r="F21" s="45">
        <v>0</v>
      </c>
      <c r="G21" s="45"/>
      <c r="H21" s="45"/>
      <c r="I21" s="45"/>
      <c r="J21" s="45"/>
      <c r="K21" s="45"/>
      <c r="L21" s="45"/>
      <c r="M21" s="45"/>
      <c r="N21" s="45"/>
      <c r="O21" s="45"/>
      <c r="P21" s="45">
        <v>0</v>
      </c>
      <c r="Q21" s="45"/>
      <c r="R21" s="45"/>
      <c r="S21" s="45">
        <v>0</v>
      </c>
      <c r="T21" s="45"/>
      <c r="U21" s="45">
        <v>0</v>
      </c>
      <c r="V21" s="45">
        <v>300000</v>
      </c>
      <c r="W21" s="45">
        <v>0</v>
      </c>
      <c r="X21" s="45">
        <v>120000</v>
      </c>
      <c r="Y21" s="45">
        <v>260000</v>
      </c>
      <c r="Z21" s="45">
        <f>SUM(F21:Y21)</f>
        <v>680000</v>
      </c>
      <c r="AA21" s="45"/>
      <c r="AB21" s="45"/>
      <c r="AC21" s="45"/>
    </row>
    <row r="22" spans="1:29" x14ac:dyDescent="0.25">
      <c r="A22" s="42"/>
      <c r="B22" s="7" t="s">
        <v>23</v>
      </c>
      <c r="C22" s="48"/>
      <c r="D22" s="48"/>
      <c r="E22" s="40"/>
      <c r="F22" s="45">
        <v>0</v>
      </c>
      <c r="G22" s="45"/>
      <c r="H22" s="45"/>
      <c r="I22" s="45"/>
      <c r="J22" s="45"/>
      <c r="K22" s="45"/>
      <c r="L22" s="45"/>
      <c r="M22" s="45"/>
      <c r="N22" s="45"/>
      <c r="O22" s="45"/>
      <c r="P22" s="45">
        <v>0</v>
      </c>
      <c r="Q22" s="45"/>
      <c r="R22" s="45"/>
      <c r="S22" s="45">
        <v>0</v>
      </c>
      <c r="T22" s="45"/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f>SUM(F22:X22)</f>
        <v>0</v>
      </c>
      <c r="AA22" s="45"/>
      <c r="AB22" s="45"/>
      <c r="AC22" s="45"/>
    </row>
    <row r="23" spans="1:29" x14ac:dyDescent="0.25">
      <c r="A23" s="42"/>
      <c r="B23" s="48" t="s">
        <v>148</v>
      </c>
      <c r="C23" s="48"/>
      <c r="D23" s="48"/>
      <c r="E23" s="40"/>
      <c r="F23" s="45">
        <v>0</v>
      </c>
      <c r="G23" s="45"/>
      <c r="H23" s="45"/>
      <c r="I23" s="45"/>
      <c r="J23" s="45"/>
      <c r="K23" s="45"/>
      <c r="L23" s="45"/>
      <c r="M23" s="45"/>
      <c r="N23" s="45"/>
      <c r="O23" s="45"/>
      <c r="P23" s="45">
        <v>0</v>
      </c>
      <c r="Q23" s="45"/>
      <c r="R23" s="45"/>
      <c r="S23" s="45">
        <v>0</v>
      </c>
      <c r="T23" s="45"/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f>SUM(F23:X23)</f>
        <v>0</v>
      </c>
      <c r="AA23" s="45"/>
      <c r="AB23" s="45"/>
      <c r="AC23" s="45"/>
    </row>
    <row r="24" spans="1:29" x14ac:dyDescent="0.25">
      <c r="A24" s="38" t="s">
        <v>24</v>
      </c>
      <c r="B24" s="49" t="s">
        <v>25</v>
      </c>
      <c r="C24" s="44"/>
      <c r="D24" s="40"/>
      <c r="E24" s="40"/>
      <c r="F24" s="41">
        <f>+F31</f>
        <v>336150.1</v>
      </c>
      <c r="G24" s="41"/>
      <c r="H24" s="41"/>
      <c r="I24" s="41"/>
      <c r="J24" s="41"/>
      <c r="K24" s="41"/>
      <c r="L24" s="41"/>
      <c r="M24" s="41"/>
      <c r="N24" s="41"/>
      <c r="O24" s="41"/>
      <c r="P24" s="41">
        <f>SUM(P25:P35)</f>
        <v>1868818.2799999998</v>
      </c>
      <c r="Q24" s="41"/>
      <c r="R24" s="41"/>
      <c r="S24" s="41">
        <f>SUM(S26:S31)</f>
        <v>1197967.47</v>
      </c>
      <c r="T24" s="41"/>
      <c r="U24" s="41">
        <f t="shared" ref="U24" si="1">SUM(U26:U31)</f>
        <v>1354908.23</v>
      </c>
      <c r="V24" s="41">
        <f>SUM(V26:V48)+V25</f>
        <v>3003948.19</v>
      </c>
      <c r="W24" s="41">
        <f>+W25+W26+W27+W28+W29+W30+W31+W32+W33</f>
        <v>3539603.4299999997</v>
      </c>
      <c r="X24" s="41">
        <f>SUM(X26:X31)+X35</f>
        <v>5135265.1199999992</v>
      </c>
      <c r="Y24" s="41">
        <f>SUM(Y26:Y31)+Y35</f>
        <v>1154265.69</v>
      </c>
      <c r="Z24" s="41">
        <f>+Z33+Z31+Z30+Z29+Z28+Z27+Z26+Z25+Z35</f>
        <v>17590926.509999998</v>
      </c>
      <c r="AA24" s="41"/>
      <c r="AB24" s="41"/>
      <c r="AC24" s="41"/>
    </row>
    <row r="25" spans="1:29" x14ac:dyDescent="0.25">
      <c r="A25" s="42"/>
      <c r="B25" s="48" t="s">
        <v>149</v>
      </c>
      <c r="C25" s="48"/>
      <c r="D25" s="48"/>
      <c r="E25" s="40"/>
      <c r="F25" s="45">
        <v>0</v>
      </c>
      <c r="G25" s="45"/>
      <c r="H25" s="45"/>
      <c r="I25" s="45"/>
      <c r="J25" s="45"/>
      <c r="K25" s="45"/>
      <c r="L25" s="45"/>
      <c r="M25" s="45"/>
      <c r="N25" s="45"/>
      <c r="O25" s="45"/>
      <c r="P25" s="45">
        <v>344634.88</v>
      </c>
      <c r="Q25" s="45"/>
      <c r="R25" s="45"/>
      <c r="S25" s="45">
        <v>0</v>
      </c>
      <c r="T25" s="45"/>
      <c r="U25" s="45">
        <v>0</v>
      </c>
      <c r="V25" s="45">
        <v>219711.47</v>
      </c>
      <c r="W25" s="45">
        <v>2786616.23</v>
      </c>
      <c r="X25" s="45">
        <v>0</v>
      </c>
      <c r="Y25" s="45">
        <v>0</v>
      </c>
      <c r="Z25" s="45">
        <f>SUM(F25:X25)</f>
        <v>3350962.58</v>
      </c>
      <c r="AA25" s="45"/>
      <c r="AB25" s="45"/>
      <c r="AC25" s="45"/>
    </row>
    <row r="26" spans="1:29" x14ac:dyDescent="0.25">
      <c r="A26" s="42"/>
      <c r="B26" s="43" t="s">
        <v>26</v>
      </c>
      <c r="C26" s="44"/>
      <c r="D26" s="44"/>
      <c r="E26" s="40"/>
      <c r="F26" s="45">
        <v>0</v>
      </c>
      <c r="G26" s="45"/>
      <c r="H26" s="45"/>
      <c r="I26" s="45"/>
      <c r="J26" s="45"/>
      <c r="K26" s="45"/>
      <c r="L26" s="45"/>
      <c r="M26" s="45"/>
      <c r="N26" s="45"/>
      <c r="O26" s="45"/>
      <c r="P26" s="45">
        <v>0</v>
      </c>
      <c r="Q26" s="45"/>
      <c r="R26" s="45"/>
      <c r="S26" s="45">
        <v>0</v>
      </c>
      <c r="T26" s="45"/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f>SUM(F26:X26)</f>
        <v>0</v>
      </c>
      <c r="AA26" s="45"/>
      <c r="AB26" s="45"/>
      <c r="AC26" s="45"/>
    </row>
    <row r="27" spans="1:29" x14ac:dyDescent="0.25">
      <c r="A27" s="42"/>
      <c r="B27" s="48" t="s">
        <v>150</v>
      </c>
      <c r="C27" s="48"/>
      <c r="D27" s="48"/>
      <c r="E27" s="40"/>
      <c r="F27" s="45">
        <v>0</v>
      </c>
      <c r="G27" s="45"/>
      <c r="H27" s="45"/>
      <c r="I27" s="45"/>
      <c r="J27" s="45"/>
      <c r="K27" s="45"/>
      <c r="L27" s="45"/>
      <c r="M27" s="45"/>
      <c r="N27" s="45"/>
      <c r="O27" s="45"/>
      <c r="P27" s="45">
        <v>0</v>
      </c>
      <c r="Q27" s="45"/>
      <c r="R27" s="45"/>
      <c r="S27" s="45">
        <v>0</v>
      </c>
      <c r="T27" s="45"/>
      <c r="U27" s="45">
        <v>0</v>
      </c>
      <c r="V27" s="45">
        <v>183179.84</v>
      </c>
      <c r="W27" s="45">
        <v>0</v>
      </c>
      <c r="X27" s="45">
        <v>301250.09999999998</v>
      </c>
      <c r="Y27" s="45">
        <v>0</v>
      </c>
      <c r="Z27" s="45">
        <f>SUM(F27:X27)</f>
        <v>484429.93999999994</v>
      </c>
      <c r="AA27" s="45"/>
      <c r="AB27" s="45"/>
      <c r="AC27" s="45"/>
    </row>
    <row r="28" spans="1:29" x14ac:dyDescent="0.25">
      <c r="A28" s="42"/>
      <c r="B28" s="51" t="s">
        <v>27</v>
      </c>
      <c r="C28" s="51"/>
      <c r="D28" s="51"/>
      <c r="E28" s="40"/>
      <c r="F28" s="45">
        <v>0</v>
      </c>
      <c r="G28" s="45"/>
      <c r="H28" s="45"/>
      <c r="I28" s="45"/>
      <c r="J28" s="45"/>
      <c r="K28" s="45"/>
      <c r="L28" s="45"/>
      <c r="M28" s="45"/>
      <c r="N28" s="45"/>
      <c r="O28" s="45"/>
      <c r="P28" s="45">
        <v>0</v>
      </c>
      <c r="Q28" s="45"/>
      <c r="R28" s="45"/>
      <c r="S28" s="45">
        <v>0</v>
      </c>
      <c r="T28" s="45"/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f>SUM(F28:X28)</f>
        <v>0</v>
      </c>
      <c r="AA28" s="45"/>
      <c r="AB28" s="45"/>
      <c r="AC28" s="45"/>
    </row>
    <row r="29" spans="1:29" x14ac:dyDescent="0.25">
      <c r="A29" s="42"/>
      <c r="B29" s="48" t="s">
        <v>151</v>
      </c>
      <c r="C29" s="48"/>
      <c r="D29" s="48"/>
      <c r="E29" s="40"/>
      <c r="F29" s="45">
        <v>0</v>
      </c>
      <c r="G29" s="45"/>
      <c r="H29" s="45"/>
      <c r="I29" s="45"/>
      <c r="J29" s="45"/>
      <c r="K29" s="45"/>
      <c r="L29" s="45"/>
      <c r="M29" s="45"/>
      <c r="N29" s="45"/>
      <c r="O29" s="45"/>
      <c r="P29" s="45">
        <v>0</v>
      </c>
      <c r="Q29" s="45"/>
      <c r="R29" s="45"/>
      <c r="S29" s="45">
        <v>0</v>
      </c>
      <c r="T29" s="45"/>
      <c r="U29" s="45">
        <v>0</v>
      </c>
      <c r="V29" s="45">
        <v>1879325.14</v>
      </c>
      <c r="W29" s="45">
        <v>0</v>
      </c>
      <c r="X29" s="45">
        <v>0</v>
      </c>
      <c r="Y29" s="45">
        <v>0</v>
      </c>
      <c r="Z29" s="45">
        <f>SUM(F29:X29)</f>
        <v>1879325.14</v>
      </c>
      <c r="AA29" s="45"/>
      <c r="AB29" s="45"/>
      <c r="AC29" s="45"/>
    </row>
    <row r="30" spans="1:29" x14ac:dyDescent="0.25">
      <c r="A30" s="42"/>
      <c r="B30" s="48" t="s">
        <v>152</v>
      </c>
      <c r="C30" s="48"/>
      <c r="D30" s="48"/>
      <c r="E30" s="40"/>
      <c r="F30" s="45">
        <v>0</v>
      </c>
      <c r="G30" s="45"/>
      <c r="H30" s="45"/>
      <c r="I30" s="45"/>
      <c r="J30" s="45"/>
      <c r="K30" s="45"/>
      <c r="L30" s="45"/>
      <c r="M30" s="45"/>
      <c r="N30" s="45"/>
      <c r="O30" s="45"/>
      <c r="P30" s="45">
        <v>0</v>
      </c>
      <c r="Q30" s="45"/>
      <c r="R30" s="45"/>
      <c r="S30" s="45">
        <v>0</v>
      </c>
      <c r="T30" s="45"/>
      <c r="U30" s="45">
        <v>0</v>
      </c>
      <c r="V30" s="45">
        <v>0</v>
      </c>
      <c r="W30" s="45">
        <v>0</v>
      </c>
      <c r="X30" s="45">
        <v>0</v>
      </c>
      <c r="Y30" s="45">
        <v>362165.69</v>
      </c>
      <c r="Z30" s="45">
        <f>SUM(F30:Y30)</f>
        <v>362165.69</v>
      </c>
      <c r="AA30" s="45"/>
      <c r="AB30" s="45"/>
      <c r="AC30" s="45"/>
    </row>
    <row r="31" spans="1:29" x14ac:dyDescent="0.25">
      <c r="A31" s="42"/>
      <c r="B31" s="7" t="s">
        <v>28</v>
      </c>
      <c r="C31" s="48"/>
      <c r="D31" s="48"/>
      <c r="E31" s="40"/>
      <c r="F31" s="45">
        <v>336150.1</v>
      </c>
      <c r="G31" s="45"/>
      <c r="H31" s="45"/>
      <c r="I31" s="45"/>
      <c r="J31" s="45"/>
      <c r="K31" s="45"/>
      <c r="L31" s="45"/>
      <c r="M31" s="45"/>
      <c r="N31" s="45"/>
      <c r="O31" s="45"/>
      <c r="P31" s="45">
        <v>1524183.4</v>
      </c>
      <c r="Q31" s="45"/>
      <c r="R31" s="45"/>
      <c r="S31" s="45">
        <v>1197967.47</v>
      </c>
      <c r="T31" s="45"/>
      <c r="U31" s="45">
        <v>1354908.23</v>
      </c>
      <c r="V31" s="45">
        <v>576293.11</v>
      </c>
      <c r="W31" s="45">
        <v>752987.2</v>
      </c>
      <c r="X31" s="45">
        <v>4351229.75</v>
      </c>
      <c r="Y31" s="45">
        <v>792100</v>
      </c>
      <c r="Z31" s="45">
        <f>SUM(F31:Y31)</f>
        <v>10885819.26</v>
      </c>
      <c r="AA31" s="45"/>
      <c r="AB31" s="45"/>
      <c r="AC31" s="45"/>
    </row>
    <row r="32" spans="1:29" x14ac:dyDescent="0.25">
      <c r="A32" s="42"/>
      <c r="B32" s="7" t="s">
        <v>29</v>
      </c>
      <c r="C32" s="48"/>
      <c r="D32" s="48"/>
      <c r="E32" s="40"/>
      <c r="F32" s="45">
        <v>0</v>
      </c>
      <c r="G32" s="45"/>
      <c r="H32" s="45"/>
      <c r="I32" s="45"/>
      <c r="J32" s="45"/>
      <c r="K32" s="45"/>
      <c r="L32" s="45"/>
      <c r="M32" s="45"/>
      <c r="N32" s="45"/>
      <c r="O32" s="45"/>
      <c r="P32" s="45">
        <v>0</v>
      </c>
      <c r="Q32" s="45"/>
      <c r="R32" s="45"/>
      <c r="S32" s="45">
        <v>0</v>
      </c>
      <c r="T32" s="45"/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f>+P32+F32</f>
        <v>0</v>
      </c>
      <c r="AA32" s="45"/>
      <c r="AB32" s="45"/>
      <c r="AC32" s="45"/>
    </row>
    <row r="33" spans="1:29" x14ac:dyDescent="0.25">
      <c r="A33" s="42"/>
      <c r="B33" s="53" t="s">
        <v>30</v>
      </c>
      <c r="C33" s="48"/>
      <c r="D33" s="48"/>
      <c r="E33" s="54"/>
      <c r="F33" s="45">
        <v>0</v>
      </c>
      <c r="G33" s="45"/>
      <c r="H33" s="45"/>
      <c r="I33" s="45"/>
      <c r="J33" s="45"/>
      <c r="K33" s="45"/>
      <c r="L33" s="45"/>
      <c r="M33" s="45"/>
      <c r="N33" s="45"/>
      <c r="O33" s="45"/>
      <c r="P33" s="45">
        <v>0</v>
      </c>
      <c r="Q33" s="45"/>
      <c r="R33" s="45"/>
      <c r="S33" s="45">
        <v>0</v>
      </c>
      <c r="T33" s="45"/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f>+P33+F33</f>
        <v>0</v>
      </c>
      <c r="AA33" s="45"/>
      <c r="AB33" s="45"/>
      <c r="AC33" s="45"/>
    </row>
    <row r="34" spans="1:29" x14ac:dyDescent="0.25">
      <c r="A34" s="42"/>
      <c r="B34" s="53" t="s">
        <v>31</v>
      </c>
      <c r="C34" s="48"/>
      <c r="D34" s="48"/>
      <c r="E34" s="54"/>
      <c r="F34" s="45">
        <v>0</v>
      </c>
      <c r="G34" s="45"/>
      <c r="H34" s="45"/>
      <c r="I34" s="45"/>
      <c r="J34" s="45"/>
      <c r="K34" s="45"/>
      <c r="L34" s="45"/>
      <c r="M34" s="45"/>
      <c r="N34" s="45"/>
      <c r="O34" s="45"/>
      <c r="P34" s="45">
        <v>0</v>
      </c>
      <c r="Q34" s="45"/>
      <c r="R34" s="45"/>
      <c r="S34" s="45">
        <v>0</v>
      </c>
      <c r="T34" s="45"/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f>+P34+F34</f>
        <v>0</v>
      </c>
      <c r="AA34" s="45"/>
      <c r="AB34" s="45"/>
      <c r="AC34" s="45"/>
    </row>
    <row r="35" spans="1:29" x14ac:dyDescent="0.25">
      <c r="A35" s="42"/>
      <c r="B35" s="51" t="s">
        <v>32</v>
      </c>
      <c r="C35" s="51"/>
      <c r="D35" s="51"/>
      <c r="E35" s="40"/>
      <c r="F35" s="45">
        <v>0</v>
      </c>
      <c r="G35" s="45"/>
      <c r="H35" s="45"/>
      <c r="I35" s="45"/>
      <c r="J35" s="45"/>
      <c r="K35" s="45"/>
      <c r="L35" s="45"/>
      <c r="M35" s="45"/>
      <c r="N35" s="45"/>
      <c r="O35" s="45"/>
      <c r="P35" s="45">
        <v>0</v>
      </c>
      <c r="Q35" s="45"/>
      <c r="R35" s="45"/>
      <c r="S35" s="45">
        <v>0</v>
      </c>
      <c r="T35" s="45"/>
      <c r="U35" s="45">
        <v>0</v>
      </c>
      <c r="V35" s="45">
        <v>145438.63</v>
      </c>
      <c r="W35" s="45">
        <v>0</v>
      </c>
      <c r="X35" s="45">
        <v>482785.27</v>
      </c>
      <c r="Y35" s="45">
        <v>0</v>
      </c>
      <c r="Z35" s="45">
        <f>SUM(F35:X35)</f>
        <v>628223.9</v>
      </c>
      <c r="AA35" s="45"/>
      <c r="AB35" s="45"/>
      <c r="AC35" s="45"/>
    </row>
    <row r="36" spans="1:29" x14ac:dyDescent="0.25">
      <c r="A36" s="38" t="s">
        <v>33</v>
      </c>
      <c r="B36" s="49" t="s">
        <v>34</v>
      </c>
      <c r="C36" s="44"/>
      <c r="D36" s="40"/>
      <c r="E36" s="40"/>
      <c r="F36" s="41">
        <v>0</v>
      </c>
      <c r="G36" s="41"/>
      <c r="H36" s="41"/>
      <c r="I36" s="41"/>
      <c r="J36" s="41"/>
      <c r="K36" s="41"/>
      <c r="L36" s="41"/>
      <c r="M36" s="41"/>
      <c r="N36" s="41"/>
      <c r="O36" s="41"/>
      <c r="P36" s="41">
        <v>0</v>
      </c>
      <c r="Q36" s="41"/>
      <c r="R36" s="41"/>
      <c r="S36" s="41">
        <v>0</v>
      </c>
      <c r="T36" s="41"/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f t="shared" ref="Z36:Z48" si="2">+P36+F36</f>
        <v>0</v>
      </c>
      <c r="AA36" s="41"/>
      <c r="AB36" s="41"/>
      <c r="AC36" s="41"/>
    </row>
    <row r="37" spans="1:29" x14ac:dyDescent="0.25">
      <c r="A37" s="42"/>
      <c r="B37" s="417" t="s">
        <v>35</v>
      </c>
      <c r="C37" s="417"/>
      <c r="D37" s="417"/>
      <c r="E37" s="417"/>
      <c r="F37" s="45">
        <v>0</v>
      </c>
      <c r="G37" s="45"/>
      <c r="H37" s="45"/>
      <c r="I37" s="45"/>
      <c r="J37" s="45"/>
      <c r="K37" s="45"/>
      <c r="L37" s="45"/>
      <c r="M37" s="45"/>
      <c r="N37" s="45"/>
      <c r="O37" s="45"/>
      <c r="P37" s="45">
        <v>0</v>
      </c>
      <c r="Q37" s="45"/>
      <c r="R37" s="45"/>
      <c r="S37" s="45">
        <v>0</v>
      </c>
      <c r="T37" s="45"/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f t="shared" si="2"/>
        <v>0</v>
      </c>
      <c r="AA37" s="45"/>
      <c r="AB37" s="45"/>
      <c r="AC37" s="45"/>
    </row>
    <row r="38" spans="1:29" x14ac:dyDescent="0.25">
      <c r="A38" s="42"/>
      <c r="B38" s="7" t="s">
        <v>36</v>
      </c>
      <c r="C38" s="48"/>
      <c r="D38" s="48"/>
      <c r="E38" s="48"/>
      <c r="F38" s="45">
        <v>0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v>0</v>
      </c>
      <c r="Q38" s="45"/>
      <c r="R38" s="45"/>
      <c r="S38" s="45">
        <v>0</v>
      </c>
      <c r="T38" s="45"/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f t="shared" si="2"/>
        <v>0</v>
      </c>
      <c r="AA38" s="45"/>
      <c r="AB38" s="45"/>
      <c r="AC38" s="45"/>
    </row>
    <row r="39" spans="1:29" x14ac:dyDescent="0.25">
      <c r="A39" s="42"/>
      <c r="B39" s="7" t="s">
        <v>37</v>
      </c>
      <c r="C39" s="48"/>
      <c r="D39" s="48"/>
      <c r="E39" s="40"/>
      <c r="F39" s="45">
        <v>0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0</v>
      </c>
      <c r="Q39" s="45"/>
      <c r="R39" s="45"/>
      <c r="S39" s="45">
        <v>0</v>
      </c>
      <c r="T39" s="45"/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f t="shared" si="2"/>
        <v>0</v>
      </c>
      <c r="AA39" s="45"/>
      <c r="AB39" s="45"/>
      <c r="AC39" s="45"/>
    </row>
    <row r="40" spans="1:29" x14ac:dyDescent="0.25">
      <c r="A40" s="42"/>
      <c r="B40" s="7" t="s">
        <v>38</v>
      </c>
      <c r="C40" s="48"/>
      <c r="D40" s="48"/>
      <c r="E40" s="40"/>
      <c r="F40" s="45">
        <v>0</v>
      </c>
      <c r="G40" s="45"/>
      <c r="H40" s="45"/>
      <c r="I40" s="45"/>
      <c r="J40" s="45"/>
      <c r="K40" s="45"/>
      <c r="L40" s="45"/>
      <c r="M40" s="45"/>
      <c r="N40" s="45"/>
      <c r="O40" s="45"/>
      <c r="P40" s="45">
        <v>0</v>
      </c>
      <c r="Q40" s="45"/>
      <c r="R40" s="45"/>
      <c r="S40" s="45">
        <v>0</v>
      </c>
      <c r="T40" s="45"/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f t="shared" si="2"/>
        <v>0</v>
      </c>
      <c r="AA40" s="45"/>
      <c r="AB40" s="45"/>
      <c r="AC40" s="45"/>
    </row>
    <row r="41" spans="1:29" x14ac:dyDescent="0.25">
      <c r="A41" s="42"/>
      <c r="B41" s="7" t="s">
        <v>39</v>
      </c>
      <c r="C41" s="48"/>
      <c r="D41" s="48"/>
      <c r="E41" s="40"/>
      <c r="F41" s="45">
        <v>0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0</v>
      </c>
      <c r="Q41" s="45"/>
      <c r="R41" s="45"/>
      <c r="S41" s="45">
        <v>0</v>
      </c>
      <c r="T41" s="45"/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f t="shared" si="2"/>
        <v>0</v>
      </c>
      <c r="AA41" s="45"/>
      <c r="AB41" s="45"/>
      <c r="AC41" s="45"/>
    </row>
    <row r="42" spans="1:29" x14ac:dyDescent="0.25">
      <c r="A42" s="42"/>
      <c r="B42" s="7" t="s">
        <v>40</v>
      </c>
      <c r="C42" s="48"/>
      <c r="D42" s="48"/>
      <c r="E42" s="40"/>
      <c r="F42" s="45">
        <v>0</v>
      </c>
      <c r="G42" s="45"/>
      <c r="H42" s="45"/>
      <c r="I42" s="45"/>
      <c r="J42" s="45"/>
      <c r="K42" s="45"/>
      <c r="L42" s="45"/>
      <c r="M42" s="45"/>
      <c r="N42" s="45"/>
      <c r="O42" s="45"/>
      <c r="P42" s="45">
        <v>0</v>
      </c>
      <c r="Q42" s="45"/>
      <c r="R42" s="45"/>
      <c r="S42" s="45">
        <v>0</v>
      </c>
      <c r="T42" s="45"/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f t="shared" si="2"/>
        <v>0</v>
      </c>
      <c r="AA42" s="45"/>
      <c r="AB42" s="45"/>
      <c r="AC42" s="45"/>
    </row>
    <row r="43" spans="1:29" x14ac:dyDescent="0.25">
      <c r="A43" s="42"/>
      <c r="B43" s="7" t="s">
        <v>41</v>
      </c>
      <c r="C43" s="48"/>
      <c r="D43" s="48"/>
      <c r="E43" s="40"/>
      <c r="F43" s="45">
        <v>0</v>
      </c>
      <c r="G43" s="45"/>
      <c r="H43" s="45"/>
      <c r="I43" s="45"/>
      <c r="J43" s="45"/>
      <c r="K43" s="45"/>
      <c r="L43" s="45"/>
      <c r="M43" s="45"/>
      <c r="N43" s="45"/>
      <c r="O43" s="45"/>
      <c r="P43" s="45">
        <v>0</v>
      </c>
      <c r="Q43" s="45"/>
      <c r="R43" s="45"/>
      <c r="S43" s="45">
        <v>0</v>
      </c>
      <c r="T43" s="45"/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f t="shared" si="2"/>
        <v>0</v>
      </c>
      <c r="AA43" s="45"/>
      <c r="AB43" s="45"/>
      <c r="AC43" s="45"/>
    </row>
    <row r="44" spans="1:29" x14ac:dyDescent="0.25">
      <c r="A44" s="42"/>
      <c r="B44" s="7" t="s">
        <v>42</v>
      </c>
      <c r="C44" s="48"/>
      <c r="D44" s="48"/>
      <c r="E44" s="40"/>
      <c r="F44" s="45">
        <v>0</v>
      </c>
      <c r="G44" s="45"/>
      <c r="H44" s="45"/>
      <c r="I44" s="45"/>
      <c r="J44" s="45"/>
      <c r="K44" s="45"/>
      <c r="L44" s="45"/>
      <c r="M44" s="45"/>
      <c r="N44" s="45"/>
      <c r="O44" s="45"/>
      <c r="P44" s="45">
        <v>0</v>
      </c>
      <c r="Q44" s="45"/>
      <c r="R44" s="45"/>
      <c r="S44" s="45">
        <v>0</v>
      </c>
      <c r="T44" s="45"/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f t="shared" si="2"/>
        <v>0</v>
      </c>
      <c r="AA44" s="45"/>
      <c r="AB44" s="45"/>
      <c r="AC44" s="45"/>
    </row>
    <row r="45" spans="1:29" x14ac:dyDescent="0.25">
      <c r="A45" s="42"/>
      <c r="B45" s="7" t="s">
        <v>41</v>
      </c>
      <c r="C45" s="48"/>
      <c r="D45" s="48"/>
      <c r="E45" s="40"/>
      <c r="F45" s="45">
        <v>0</v>
      </c>
      <c r="G45" s="45"/>
      <c r="H45" s="45"/>
      <c r="I45" s="45"/>
      <c r="J45" s="45"/>
      <c r="K45" s="45"/>
      <c r="L45" s="45"/>
      <c r="M45" s="45"/>
      <c r="N45" s="45"/>
      <c r="O45" s="45"/>
      <c r="P45" s="45">
        <v>0</v>
      </c>
      <c r="Q45" s="45"/>
      <c r="R45" s="45"/>
      <c r="S45" s="45">
        <v>0</v>
      </c>
      <c r="T45" s="45"/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f t="shared" si="2"/>
        <v>0</v>
      </c>
      <c r="AA45" s="45"/>
      <c r="AB45" s="45"/>
      <c r="AC45" s="45"/>
    </row>
    <row r="46" spans="1:29" x14ac:dyDescent="0.25">
      <c r="A46" s="55"/>
      <c r="B46" s="56" t="s">
        <v>43</v>
      </c>
      <c r="C46" s="40"/>
      <c r="D46" s="40"/>
      <c r="E46" s="40"/>
      <c r="F46" s="45">
        <v>0</v>
      </c>
      <c r="G46" s="45"/>
      <c r="H46" s="45"/>
      <c r="I46" s="45"/>
      <c r="J46" s="45"/>
      <c r="K46" s="45"/>
      <c r="L46" s="45"/>
      <c r="M46" s="45"/>
      <c r="N46" s="45"/>
      <c r="O46" s="45"/>
      <c r="P46" s="45">
        <v>0</v>
      </c>
      <c r="Q46" s="45"/>
      <c r="R46" s="45"/>
      <c r="S46" s="45">
        <v>0</v>
      </c>
      <c r="T46" s="45"/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f t="shared" si="2"/>
        <v>0</v>
      </c>
      <c r="AA46" s="45"/>
      <c r="AB46" s="45"/>
      <c r="AC46" s="45"/>
    </row>
    <row r="47" spans="1:29" x14ac:dyDescent="0.25">
      <c r="A47" s="55"/>
      <c r="B47" s="56" t="s">
        <v>44</v>
      </c>
      <c r="C47" s="40"/>
      <c r="D47" s="40"/>
      <c r="E47" s="40"/>
      <c r="F47" s="45">
        <v>0</v>
      </c>
      <c r="G47" s="45"/>
      <c r="H47" s="45"/>
      <c r="I47" s="45"/>
      <c r="J47" s="45"/>
      <c r="K47" s="45"/>
      <c r="L47" s="45"/>
      <c r="M47" s="45"/>
      <c r="N47" s="45"/>
      <c r="O47" s="45"/>
      <c r="P47" s="45">
        <v>0</v>
      </c>
      <c r="Q47" s="45"/>
      <c r="R47" s="45"/>
      <c r="S47" s="45">
        <v>0</v>
      </c>
      <c r="T47" s="45"/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f t="shared" si="2"/>
        <v>0</v>
      </c>
      <c r="AA47" s="45"/>
      <c r="AB47" s="45"/>
      <c r="AC47" s="45"/>
    </row>
    <row r="48" spans="1:29" x14ac:dyDescent="0.25">
      <c r="A48" s="55"/>
      <c r="B48" s="56" t="s">
        <v>45</v>
      </c>
      <c r="C48" s="40"/>
      <c r="D48" s="40"/>
      <c r="E48" s="40"/>
      <c r="F48" s="45">
        <v>0</v>
      </c>
      <c r="G48" s="45"/>
      <c r="H48" s="45"/>
      <c r="I48" s="45"/>
      <c r="J48" s="45"/>
      <c r="K48" s="45"/>
      <c r="L48" s="45"/>
      <c r="M48" s="45"/>
      <c r="N48" s="45"/>
      <c r="O48" s="45"/>
      <c r="P48" s="45">
        <v>0</v>
      </c>
      <c r="Q48" s="45"/>
      <c r="R48" s="45"/>
      <c r="S48" s="45">
        <v>0</v>
      </c>
      <c r="T48" s="45"/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f t="shared" si="2"/>
        <v>0</v>
      </c>
      <c r="AA48" s="45"/>
      <c r="AB48" s="45"/>
      <c r="AC48" s="45"/>
    </row>
    <row r="49" spans="1:29" x14ac:dyDescent="0.25">
      <c r="A49" s="57" t="s">
        <v>46</v>
      </c>
      <c r="B49" s="58" t="s">
        <v>47</v>
      </c>
      <c r="C49" s="56"/>
      <c r="D49" s="56"/>
      <c r="E49" s="56"/>
      <c r="F49" s="41">
        <v>0</v>
      </c>
      <c r="G49" s="41"/>
      <c r="H49" s="41"/>
      <c r="I49" s="41"/>
      <c r="J49" s="41"/>
      <c r="K49" s="41"/>
      <c r="L49" s="41"/>
      <c r="M49" s="41"/>
      <c r="N49" s="41"/>
      <c r="O49" s="41"/>
      <c r="P49" s="41">
        <v>0</v>
      </c>
      <c r="Q49" s="41"/>
      <c r="R49" s="41"/>
      <c r="S49" s="41">
        <v>0</v>
      </c>
      <c r="T49" s="41"/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/>
      <c r="AB49" s="41"/>
      <c r="AC49" s="41"/>
    </row>
    <row r="50" spans="1:29" x14ac:dyDescent="0.25">
      <c r="A50" s="8"/>
      <c r="B50" s="56" t="s">
        <v>48</v>
      </c>
      <c r="C50" s="56"/>
      <c r="D50" s="56"/>
      <c r="E50" s="56"/>
      <c r="F50" s="45">
        <v>0</v>
      </c>
      <c r="G50" s="45"/>
      <c r="H50" s="45"/>
      <c r="I50" s="45"/>
      <c r="J50" s="45"/>
      <c r="K50" s="45"/>
      <c r="L50" s="45"/>
      <c r="M50" s="45"/>
      <c r="N50" s="45"/>
      <c r="O50" s="45"/>
      <c r="P50" s="45">
        <v>0</v>
      </c>
      <c r="Q50" s="45"/>
      <c r="R50" s="45"/>
      <c r="S50" s="45">
        <v>0</v>
      </c>
      <c r="T50" s="45"/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/>
      <c r="AB50" s="45"/>
      <c r="AC50" s="45"/>
    </row>
    <row r="51" spans="1:29" x14ac:dyDescent="0.25">
      <c r="A51" s="8"/>
      <c r="B51" s="56" t="s">
        <v>49</v>
      </c>
      <c r="C51" s="56"/>
      <c r="D51" s="56"/>
      <c r="E51" s="56"/>
      <c r="F51" s="45">
        <v>0</v>
      </c>
      <c r="G51" s="45"/>
      <c r="H51" s="45"/>
      <c r="I51" s="45"/>
      <c r="J51" s="45"/>
      <c r="K51" s="45"/>
      <c r="L51" s="45"/>
      <c r="M51" s="45"/>
      <c r="N51" s="45"/>
      <c r="O51" s="45"/>
      <c r="P51" s="45">
        <v>0</v>
      </c>
      <c r="Q51" s="45"/>
      <c r="R51" s="45"/>
      <c r="S51" s="45">
        <v>0</v>
      </c>
      <c r="T51" s="45"/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/>
      <c r="AB51" s="45"/>
      <c r="AC51" s="45"/>
    </row>
    <row r="52" spans="1:29" x14ac:dyDescent="0.25">
      <c r="A52" s="8"/>
      <c r="B52" s="56" t="s">
        <v>37</v>
      </c>
      <c r="C52" s="56"/>
      <c r="D52" s="56"/>
      <c r="E52" s="56"/>
      <c r="F52" s="45">
        <v>0</v>
      </c>
      <c r="G52" s="45"/>
      <c r="H52" s="45"/>
      <c r="I52" s="45"/>
      <c r="J52" s="45"/>
      <c r="K52" s="45"/>
      <c r="L52" s="45"/>
      <c r="M52" s="45"/>
      <c r="N52" s="45"/>
      <c r="O52" s="45"/>
      <c r="P52" s="45">
        <v>0</v>
      </c>
      <c r="Q52" s="45"/>
      <c r="R52" s="45"/>
      <c r="S52" s="45">
        <v>0</v>
      </c>
      <c r="T52" s="45"/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/>
      <c r="AB52" s="45"/>
      <c r="AC52" s="45"/>
    </row>
    <row r="53" spans="1:29" x14ac:dyDescent="0.25">
      <c r="A53" s="8"/>
      <c r="B53" s="56" t="s">
        <v>50</v>
      </c>
      <c r="C53" s="56"/>
      <c r="D53" s="56"/>
      <c r="E53" s="56"/>
      <c r="F53" s="45">
        <v>0</v>
      </c>
      <c r="G53" s="45"/>
      <c r="H53" s="45"/>
      <c r="I53" s="45"/>
      <c r="J53" s="45"/>
      <c r="K53" s="45"/>
      <c r="L53" s="45"/>
      <c r="M53" s="45"/>
      <c r="N53" s="45"/>
      <c r="O53" s="45"/>
      <c r="P53" s="45">
        <v>0</v>
      </c>
      <c r="Q53" s="45"/>
      <c r="R53" s="45"/>
      <c r="S53" s="45">
        <v>0</v>
      </c>
      <c r="T53" s="45"/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/>
      <c r="AB53" s="45"/>
      <c r="AC53" s="45"/>
    </row>
    <row r="54" spans="1:29" x14ac:dyDescent="0.25">
      <c r="A54" s="8"/>
      <c r="B54" s="56" t="s">
        <v>39</v>
      </c>
      <c r="C54" s="56"/>
      <c r="D54" s="56"/>
      <c r="E54" s="56"/>
      <c r="F54" s="45">
        <v>0</v>
      </c>
      <c r="G54" s="45"/>
      <c r="H54" s="45"/>
      <c r="I54" s="45"/>
      <c r="J54" s="45"/>
      <c r="K54" s="45"/>
      <c r="L54" s="45"/>
      <c r="M54" s="45"/>
      <c r="N54" s="45"/>
      <c r="O54" s="45"/>
      <c r="P54" s="45">
        <v>0</v>
      </c>
      <c r="Q54" s="45"/>
      <c r="R54" s="45"/>
      <c r="S54" s="45">
        <v>0</v>
      </c>
      <c r="T54" s="45"/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/>
      <c r="AB54" s="45"/>
      <c r="AC54" s="45"/>
    </row>
    <row r="55" spans="1:29" x14ac:dyDescent="0.25">
      <c r="A55" s="57"/>
      <c r="B55" s="56" t="s">
        <v>51</v>
      </c>
      <c r="C55" s="56"/>
      <c r="D55" s="56"/>
      <c r="E55" s="56"/>
      <c r="F55" s="45">
        <v>0</v>
      </c>
      <c r="G55" s="45"/>
      <c r="H55" s="45"/>
      <c r="I55" s="45"/>
      <c r="J55" s="45"/>
      <c r="K55" s="45"/>
      <c r="L55" s="45"/>
      <c r="M55" s="45"/>
      <c r="N55" s="45"/>
      <c r="O55" s="45"/>
      <c r="P55" s="45">
        <v>0</v>
      </c>
      <c r="Q55" s="45"/>
      <c r="R55" s="45"/>
      <c r="S55" s="45">
        <v>0</v>
      </c>
      <c r="T55" s="45"/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/>
      <c r="AB55" s="45"/>
      <c r="AC55" s="45"/>
    </row>
    <row r="56" spans="1:29" x14ac:dyDescent="0.25">
      <c r="A56" s="8"/>
      <c r="B56" s="7" t="s">
        <v>41</v>
      </c>
      <c r="C56" s="7"/>
      <c r="D56" s="7"/>
      <c r="E56" s="7"/>
      <c r="F56" s="45">
        <v>0</v>
      </c>
      <c r="G56" s="45"/>
      <c r="H56" s="45"/>
      <c r="I56" s="45"/>
      <c r="J56" s="45"/>
      <c r="K56" s="45"/>
      <c r="L56" s="45"/>
      <c r="M56" s="45"/>
      <c r="N56" s="45"/>
      <c r="O56" s="45"/>
      <c r="P56" s="45">
        <v>0</v>
      </c>
      <c r="Q56" s="45"/>
      <c r="R56" s="45"/>
      <c r="S56" s="45">
        <v>0</v>
      </c>
      <c r="T56" s="45"/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/>
      <c r="AB56" s="45"/>
      <c r="AC56" s="45"/>
    </row>
    <row r="57" spans="1:29" x14ac:dyDescent="0.25">
      <c r="A57" s="42"/>
      <c r="B57" s="7" t="s">
        <v>52</v>
      </c>
      <c r="C57" s="7"/>
      <c r="D57" s="7"/>
      <c r="E57" s="7"/>
      <c r="F57" s="45">
        <v>0</v>
      </c>
      <c r="G57" s="45"/>
      <c r="H57" s="45"/>
      <c r="I57" s="45"/>
      <c r="J57" s="45"/>
      <c r="K57" s="45"/>
      <c r="L57" s="45"/>
      <c r="M57" s="45"/>
      <c r="N57" s="45"/>
      <c r="O57" s="45"/>
      <c r="P57" s="45">
        <v>0</v>
      </c>
      <c r="Q57" s="45"/>
      <c r="R57" s="45"/>
      <c r="S57" s="45">
        <v>0</v>
      </c>
      <c r="T57" s="45"/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/>
      <c r="AB57" s="45"/>
      <c r="AC57" s="45"/>
    </row>
    <row r="58" spans="1:29" x14ac:dyDescent="0.25">
      <c r="A58" s="42"/>
      <c r="B58" s="7" t="s">
        <v>41</v>
      </c>
      <c r="C58" s="7"/>
      <c r="D58" s="7"/>
      <c r="E58" s="7"/>
      <c r="F58" s="45">
        <v>0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0</v>
      </c>
      <c r="Q58" s="45"/>
      <c r="R58" s="45"/>
      <c r="S58" s="45">
        <v>0</v>
      </c>
      <c r="T58" s="45"/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/>
      <c r="AB58" s="45"/>
      <c r="AC58" s="45"/>
    </row>
    <row r="59" spans="1:29" x14ac:dyDescent="0.25">
      <c r="A59" s="42"/>
      <c r="B59" s="7" t="s">
        <v>53</v>
      </c>
      <c r="C59" s="7"/>
      <c r="D59" s="7"/>
      <c r="E59" s="7"/>
      <c r="F59" s="45">
        <v>0</v>
      </c>
      <c r="G59" s="45"/>
      <c r="H59" s="45"/>
      <c r="I59" s="45"/>
      <c r="J59" s="45"/>
      <c r="K59" s="45"/>
      <c r="L59" s="45"/>
      <c r="M59" s="45"/>
      <c r="N59" s="45"/>
      <c r="O59" s="45"/>
      <c r="P59" s="45">
        <v>0</v>
      </c>
      <c r="Q59" s="45"/>
      <c r="R59" s="45"/>
      <c r="S59" s="45">
        <v>0</v>
      </c>
      <c r="T59" s="45"/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/>
      <c r="AB59" s="45"/>
      <c r="AC59" s="45"/>
    </row>
    <row r="60" spans="1:29" x14ac:dyDescent="0.25">
      <c r="A60" s="42"/>
      <c r="B60" s="7" t="s">
        <v>54</v>
      </c>
      <c r="C60" s="7"/>
      <c r="D60" s="7"/>
      <c r="E60" s="7"/>
      <c r="F60" s="45">
        <v>0</v>
      </c>
      <c r="G60" s="45"/>
      <c r="H60" s="45"/>
      <c r="I60" s="45"/>
      <c r="J60" s="45"/>
      <c r="K60" s="45"/>
      <c r="L60" s="45"/>
      <c r="M60" s="45"/>
      <c r="N60" s="45"/>
      <c r="O60" s="45"/>
      <c r="P60" s="45">
        <v>0</v>
      </c>
      <c r="Q60" s="45"/>
      <c r="R60" s="45"/>
      <c r="S60" s="45">
        <v>0</v>
      </c>
      <c r="T60" s="45"/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/>
      <c r="AB60" s="45"/>
      <c r="AC60" s="45"/>
    </row>
    <row r="61" spans="1:29" x14ac:dyDescent="0.25">
      <c r="A61" s="42"/>
      <c r="B61" s="7" t="s">
        <v>45</v>
      </c>
      <c r="C61" s="7"/>
      <c r="D61" s="7"/>
      <c r="E61" s="7"/>
      <c r="F61" s="45">
        <v>0</v>
      </c>
      <c r="G61" s="45"/>
      <c r="H61" s="45"/>
      <c r="I61" s="45"/>
      <c r="J61" s="45"/>
      <c r="K61" s="45"/>
      <c r="L61" s="45"/>
      <c r="M61" s="45"/>
      <c r="N61" s="45"/>
      <c r="O61" s="45"/>
      <c r="P61" s="45">
        <v>0</v>
      </c>
      <c r="Q61" s="45"/>
      <c r="R61" s="45"/>
      <c r="S61" s="45">
        <v>0</v>
      </c>
      <c r="T61" s="45"/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/>
      <c r="AB61" s="45"/>
      <c r="AC61" s="45"/>
    </row>
    <row r="62" spans="1:29" x14ac:dyDescent="0.25">
      <c r="A62" s="59" t="s">
        <v>55</v>
      </c>
      <c r="B62" s="60" t="s">
        <v>56</v>
      </c>
      <c r="C62" s="7"/>
      <c r="D62" s="7"/>
      <c r="E62" s="7"/>
      <c r="F62" s="41">
        <v>0</v>
      </c>
      <c r="G62" s="41"/>
      <c r="H62" s="41"/>
      <c r="I62" s="41"/>
      <c r="J62" s="41"/>
      <c r="K62" s="41"/>
      <c r="L62" s="41"/>
      <c r="M62" s="41"/>
      <c r="N62" s="41"/>
      <c r="O62" s="41"/>
      <c r="P62" s="41">
        <v>0</v>
      </c>
      <c r="Q62" s="41"/>
      <c r="R62" s="41"/>
      <c r="S62" s="41">
        <v>0</v>
      </c>
      <c r="T62" s="41"/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/>
      <c r="AB62" s="41"/>
      <c r="AC62" s="41"/>
    </row>
    <row r="63" spans="1:29" x14ac:dyDescent="0.25">
      <c r="A63" s="42"/>
      <c r="B63" s="7" t="s">
        <v>57</v>
      </c>
      <c r="C63" s="7"/>
      <c r="D63" s="7"/>
      <c r="E63" s="7"/>
      <c r="F63" s="45">
        <v>0</v>
      </c>
      <c r="G63" s="45"/>
      <c r="H63" s="45"/>
      <c r="I63" s="45"/>
      <c r="J63" s="45"/>
      <c r="K63" s="45"/>
      <c r="L63" s="45"/>
      <c r="M63" s="45"/>
      <c r="N63" s="45"/>
      <c r="O63" s="45"/>
      <c r="P63" s="45">
        <v>0</v>
      </c>
      <c r="Q63" s="45"/>
      <c r="R63" s="45"/>
      <c r="S63" s="45">
        <v>0</v>
      </c>
      <c r="T63" s="45"/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/>
      <c r="AB63" s="45"/>
      <c r="AC63" s="45"/>
    </row>
    <row r="64" spans="1:29" x14ac:dyDescent="0.25">
      <c r="A64" s="42"/>
      <c r="B64" s="7" t="s">
        <v>58</v>
      </c>
      <c r="C64" s="7"/>
      <c r="D64" s="7"/>
      <c r="E64" s="7"/>
      <c r="F64" s="45">
        <v>0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0</v>
      </c>
      <c r="Q64" s="45"/>
      <c r="R64" s="45"/>
      <c r="S64" s="45">
        <v>0</v>
      </c>
      <c r="T64" s="45"/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/>
      <c r="AB64" s="45"/>
      <c r="AC64" s="45"/>
    </row>
    <row r="65" spans="1:29" x14ac:dyDescent="0.25">
      <c r="A65" s="42"/>
      <c r="B65" s="7" t="s">
        <v>59</v>
      </c>
      <c r="C65" s="7"/>
      <c r="D65" s="7"/>
      <c r="E65" s="7"/>
      <c r="F65" s="45">
        <v>0</v>
      </c>
      <c r="G65" s="45"/>
      <c r="H65" s="45"/>
      <c r="I65" s="45"/>
      <c r="J65" s="45"/>
      <c r="K65" s="45"/>
      <c r="L65" s="45"/>
      <c r="M65" s="45"/>
      <c r="N65" s="45"/>
      <c r="O65" s="45"/>
      <c r="P65" s="45">
        <v>0</v>
      </c>
      <c r="Q65" s="45"/>
      <c r="R65" s="45"/>
      <c r="S65" s="45">
        <v>0</v>
      </c>
      <c r="T65" s="45"/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/>
      <c r="AB65" s="45"/>
      <c r="AC65" s="45"/>
    </row>
    <row r="66" spans="1:29" x14ac:dyDescent="0.25">
      <c r="A66" s="42"/>
      <c r="B66" s="7" t="s">
        <v>60</v>
      </c>
      <c r="C66" s="7"/>
      <c r="D66" s="7"/>
      <c r="E66" s="7"/>
      <c r="F66" s="45">
        <v>0</v>
      </c>
      <c r="G66" s="45"/>
      <c r="H66" s="45"/>
      <c r="I66" s="45"/>
      <c r="J66" s="45"/>
      <c r="K66" s="45"/>
      <c r="L66" s="45"/>
      <c r="M66" s="45"/>
      <c r="N66" s="45"/>
      <c r="O66" s="45"/>
      <c r="P66" s="45">
        <v>0</v>
      </c>
      <c r="Q66" s="45"/>
      <c r="R66" s="45"/>
      <c r="S66" s="45">
        <v>0</v>
      </c>
      <c r="T66" s="45"/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/>
      <c r="AB66" s="45"/>
      <c r="AC66" s="45"/>
    </row>
    <row r="67" spans="1:29" x14ac:dyDescent="0.25">
      <c r="A67" s="42"/>
      <c r="B67" s="7" t="s">
        <v>61</v>
      </c>
      <c r="C67" s="7"/>
      <c r="D67" s="7"/>
      <c r="E67" s="7"/>
      <c r="F67" s="45">
        <v>0</v>
      </c>
      <c r="G67" s="45"/>
      <c r="H67" s="45"/>
      <c r="I67" s="45"/>
      <c r="J67" s="45"/>
      <c r="K67" s="45"/>
      <c r="L67" s="45"/>
      <c r="M67" s="45"/>
      <c r="N67" s="45"/>
      <c r="O67" s="45"/>
      <c r="P67" s="45">
        <v>0</v>
      </c>
      <c r="Q67" s="45"/>
      <c r="R67" s="45"/>
      <c r="S67" s="45">
        <v>0</v>
      </c>
      <c r="T67" s="45"/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/>
      <c r="AB67" s="45"/>
      <c r="AC67" s="45"/>
    </row>
    <row r="68" spans="1:29" x14ac:dyDescent="0.25">
      <c r="A68" s="42"/>
      <c r="B68" s="7" t="s">
        <v>62</v>
      </c>
      <c r="C68" s="7"/>
      <c r="D68" s="7"/>
      <c r="E68" s="7"/>
      <c r="F68" s="45">
        <v>0</v>
      </c>
      <c r="G68" s="45"/>
      <c r="H68" s="45"/>
      <c r="I68" s="45"/>
      <c r="J68" s="45"/>
      <c r="K68" s="45"/>
      <c r="L68" s="45"/>
      <c r="M68" s="45"/>
      <c r="N68" s="45"/>
      <c r="O68" s="45"/>
      <c r="P68" s="45">
        <v>0</v>
      </c>
      <c r="Q68" s="45"/>
      <c r="R68" s="45"/>
      <c r="S68" s="45">
        <v>0</v>
      </c>
      <c r="T68" s="45"/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/>
      <c r="AB68" s="45"/>
      <c r="AC68" s="45"/>
    </row>
    <row r="69" spans="1:29" x14ac:dyDescent="0.25">
      <c r="A69" s="42"/>
      <c r="B69" s="7" t="s">
        <v>63</v>
      </c>
      <c r="C69" s="7"/>
      <c r="D69" s="7"/>
      <c r="E69" s="7"/>
      <c r="F69" s="45">
        <v>0</v>
      </c>
      <c r="G69" s="45"/>
      <c r="H69" s="45"/>
      <c r="I69" s="45"/>
      <c r="J69" s="45"/>
      <c r="K69" s="45"/>
      <c r="L69" s="45"/>
      <c r="M69" s="45"/>
      <c r="N69" s="45"/>
      <c r="O69" s="45"/>
      <c r="P69" s="45">
        <v>0</v>
      </c>
      <c r="Q69" s="45"/>
      <c r="R69" s="45"/>
      <c r="S69" s="45">
        <v>0</v>
      </c>
      <c r="T69" s="45"/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/>
      <c r="AB69" s="45"/>
      <c r="AC69" s="45"/>
    </row>
    <row r="70" spans="1:29" x14ac:dyDescent="0.25">
      <c r="A70" s="42"/>
      <c r="B70" s="7" t="s">
        <v>64</v>
      </c>
      <c r="C70" s="7"/>
      <c r="D70" s="7"/>
      <c r="E70" s="7"/>
      <c r="F70" s="45">
        <v>0</v>
      </c>
      <c r="G70" s="45"/>
      <c r="H70" s="45"/>
      <c r="I70" s="45"/>
      <c r="J70" s="45"/>
      <c r="K70" s="45"/>
      <c r="L70" s="45"/>
      <c r="M70" s="45"/>
      <c r="N70" s="45"/>
      <c r="O70" s="45"/>
      <c r="P70" s="45">
        <v>0</v>
      </c>
      <c r="Q70" s="45"/>
      <c r="R70" s="45"/>
      <c r="S70" s="45">
        <v>0</v>
      </c>
      <c r="T70" s="45"/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/>
      <c r="AB70" s="45"/>
      <c r="AC70" s="45"/>
    </row>
    <row r="71" spans="1:29" x14ac:dyDescent="0.25">
      <c r="A71" s="42"/>
      <c r="B71" s="7" t="s">
        <v>65</v>
      </c>
      <c r="C71" s="7"/>
      <c r="D71" s="7"/>
      <c r="E71" s="7"/>
      <c r="F71" s="45">
        <v>0</v>
      </c>
      <c r="G71" s="45"/>
      <c r="H71" s="45"/>
      <c r="I71" s="45"/>
      <c r="J71" s="45"/>
      <c r="K71" s="45"/>
      <c r="L71" s="45"/>
      <c r="M71" s="45"/>
      <c r="N71" s="45"/>
      <c r="O71" s="45"/>
      <c r="P71" s="45">
        <v>0</v>
      </c>
      <c r="Q71" s="45"/>
      <c r="R71" s="45"/>
      <c r="S71" s="45">
        <v>0</v>
      </c>
      <c r="T71" s="45"/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/>
      <c r="AB71" s="45"/>
      <c r="AC71" s="45"/>
    </row>
    <row r="72" spans="1:29" x14ac:dyDescent="0.25">
      <c r="A72" s="42"/>
      <c r="B72" s="7" t="s">
        <v>66</v>
      </c>
      <c r="C72" s="7"/>
      <c r="D72" s="7"/>
      <c r="E72" s="7"/>
      <c r="F72" s="45">
        <v>0</v>
      </c>
      <c r="G72" s="45"/>
      <c r="H72" s="45"/>
      <c r="I72" s="45"/>
      <c r="J72" s="45"/>
      <c r="K72" s="45"/>
      <c r="L72" s="45"/>
      <c r="M72" s="45"/>
      <c r="N72" s="45"/>
      <c r="O72" s="45"/>
      <c r="P72" s="45">
        <v>0</v>
      </c>
      <c r="Q72" s="45"/>
      <c r="R72" s="45"/>
      <c r="S72" s="45">
        <v>0</v>
      </c>
      <c r="T72" s="45"/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/>
      <c r="AB72" s="45"/>
      <c r="AC72" s="45"/>
    </row>
    <row r="73" spans="1:29" x14ac:dyDescent="0.25">
      <c r="A73" s="42"/>
      <c r="B73" s="7" t="s">
        <v>67</v>
      </c>
      <c r="C73" s="7"/>
      <c r="D73" s="7"/>
      <c r="E73" s="7"/>
      <c r="F73" s="45">
        <v>0</v>
      </c>
      <c r="G73" s="45"/>
      <c r="H73" s="45"/>
      <c r="I73" s="45"/>
      <c r="J73" s="45"/>
      <c r="K73" s="45"/>
      <c r="L73" s="45"/>
      <c r="M73" s="45"/>
      <c r="N73" s="45"/>
      <c r="O73" s="45"/>
      <c r="P73" s="45">
        <v>0</v>
      </c>
      <c r="Q73" s="45"/>
      <c r="R73" s="45"/>
      <c r="S73" s="45">
        <v>0</v>
      </c>
      <c r="T73" s="45"/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/>
      <c r="AB73" s="45"/>
      <c r="AC73" s="45"/>
    </row>
    <row r="74" spans="1:29" x14ac:dyDescent="0.25">
      <c r="A74" s="59" t="s">
        <v>68</v>
      </c>
      <c r="B74" s="60" t="s">
        <v>69</v>
      </c>
      <c r="C74" s="7"/>
      <c r="D74" s="7"/>
      <c r="E74" s="7"/>
      <c r="F74" s="41">
        <v>0</v>
      </c>
      <c r="G74" s="41"/>
      <c r="H74" s="41"/>
      <c r="I74" s="41"/>
      <c r="J74" s="41"/>
      <c r="K74" s="41"/>
      <c r="L74" s="41"/>
      <c r="M74" s="41"/>
      <c r="N74" s="41"/>
      <c r="O74" s="41"/>
      <c r="P74" s="41">
        <v>0</v>
      </c>
      <c r="Q74" s="41"/>
      <c r="R74" s="41"/>
      <c r="S74" s="41">
        <v>0</v>
      </c>
      <c r="T74" s="41"/>
      <c r="U74" s="41">
        <v>0</v>
      </c>
      <c r="V74" s="41">
        <v>0</v>
      </c>
      <c r="W74" s="41">
        <f>+W75</f>
        <v>339205.08</v>
      </c>
      <c r="X74" s="41">
        <v>0</v>
      </c>
      <c r="Y74" s="41">
        <v>0</v>
      </c>
      <c r="Z74" s="41">
        <f>+Z75</f>
        <v>339205.08</v>
      </c>
      <c r="AA74" s="41"/>
      <c r="AB74" s="41"/>
      <c r="AC74" s="41"/>
    </row>
    <row r="75" spans="1:29" x14ac:dyDescent="0.25">
      <c r="A75" s="59"/>
      <c r="B75" s="7" t="s">
        <v>70</v>
      </c>
      <c r="C75" s="7"/>
      <c r="D75" s="7"/>
      <c r="E75" s="7"/>
      <c r="F75" s="45">
        <v>0</v>
      </c>
      <c r="G75" s="45"/>
      <c r="H75" s="45"/>
      <c r="I75" s="45"/>
      <c r="J75" s="45"/>
      <c r="K75" s="45"/>
      <c r="L75" s="45"/>
      <c r="M75" s="45"/>
      <c r="N75" s="45"/>
      <c r="O75" s="45"/>
      <c r="P75" s="45">
        <v>0</v>
      </c>
      <c r="Q75" s="45"/>
      <c r="R75" s="45"/>
      <c r="S75" s="45">
        <v>0</v>
      </c>
      <c r="T75" s="45"/>
      <c r="U75" s="45">
        <v>0</v>
      </c>
      <c r="V75" s="45">
        <v>0</v>
      </c>
      <c r="W75" s="45">
        <v>339205.08</v>
      </c>
      <c r="X75" s="45">
        <v>0</v>
      </c>
      <c r="Y75" s="45">
        <v>0</v>
      </c>
      <c r="Z75" s="45">
        <f>SUM(F75:X75)</f>
        <v>339205.08</v>
      </c>
      <c r="AA75" s="45"/>
      <c r="AB75" s="45"/>
      <c r="AC75" s="45"/>
    </row>
    <row r="76" spans="1:29" x14ac:dyDescent="0.25">
      <c r="A76" s="59"/>
      <c r="B76" s="7" t="s">
        <v>71</v>
      </c>
      <c r="C76" s="7"/>
      <c r="D76" s="7"/>
      <c r="E76" s="7"/>
      <c r="F76" s="45">
        <v>0</v>
      </c>
      <c r="G76" s="45"/>
      <c r="H76" s="45"/>
      <c r="I76" s="45"/>
      <c r="J76" s="45"/>
      <c r="K76" s="45"/>
      <c r="L76" s="45"/>
      <c r="M76" s="45"/>
      <c r="N76" s="45"/>
      <c r="O76" s="45"/>
      <c r="P76" s="45">
        <v>0</v>
      </c>
      <c r="Q76" s="45"/>
      <c r="R76" s="45"/>
      <c r="S76" s="45">
        <v>0</v>
      </c>
      <c r="T76" s="45"/>
      <c r="U76" s="45">
        <v>0</v>
      </c>
      <c r="V76" s="45">
        <v>0</v>
      </c>
      <c r="W76" s="45">
        <v>0</v>
      </c>
      <c r="X76" s="45">
        <v>0</v>
      </c>
      <c r="Y76" s="45">
        <v>0</v>
      </c>
      <c r="Z76" s="45">
        <v>0</v>
      </c>
      <c r="AA76" s="45"/>
      <c r="AB76" s="45"/>
      <c r="AC76" s="45"/>
    </row>
    <row r="77" spans="1:29" x14ac:dyDescent="0.25">
      <c r="A77" s="59"/>
      <c r="B77" s="7" t="s">
        <v>72</v>
      </c>
      <c r="C77" s="7"/>
      <c r="D77" s="7"/>
      <c r="E77" s="7"/>
      <c r="F77" s="45">
        <v>0</v>
      </c>
      <c r="G77" s="45"/>
      <c r="H77" s="45"/>
      <c r="I77" s="45"/>
      <c r="J77" s="45"/>
      <c r="K77" s="45"/>
      <c r="L77" s="45"/>
      <c r="M77" s="45"/>
      <c r="N77" s="45"/>
      <c r="O77" s="45"/>
      <c r="P77" s="45">
        <v>0</v>
      </c>
      <c r="Q77" s="45"/>
      <c r="R77" s="45"/>
      <c r="S77" s="45">
        <v>0</v>
      </c>
      <c r="T77" s="45"/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/>
      <c r="AB77" s="45"/>
      <c r="AC77" s="45"/>
    </row>
    <row r="78" spans="1:29" x14ac:dyDescent="0.25">
      <c r="A78" s="59"/>
      <c r="B78" s="7" t="s">
        <v>73</v>
      </c>
      <c r="C78" s="7"/>
      <c r="D78" s="7"/>
      <c r="E78" s="7"/>
      <c r="F78" s="45">
        <v>0</v>
      </c>
      <c r="G78" s="45"/>
      <c r="H78" s="45"/>
      <c r="I78" s="45"/>
      <c r="J78" s="45"/>
      <c r="K78" s="45"/>
      <c r="L78" s="45"/>
      <c r="M78" s="45"/>
      <c r="N78" s="45"/>
      <c r="O78" s="45"/>
      <c r="P78" s="45">
        <v>0</v>
      </c>
      <c r="Q78" s="45"/>
      <c r="R78" s="45"/>
      <c r="S78" s="45">
        <v>0</v>
      </c>
      <c r="T78" s="45"/>
      <c r="U78" s="45">
        <v>0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/>
      <c r="AB78" s="45"/>
      <c r="AC78" s="45"/>
    </row>
    <row r="79" spans="1:29" x14ac:dyDescent="0.25">
      <c r="A79" s="59"/>
      <c r="B79" s="7" t="s">
        <v>74</v>
      </c>
      <c r="C79" s="7"/>
      <c r="D79" s="7"/>
      <c r="E79" s="7"/>
      <c r="F79" s="45">
        <v>0</v>
      </c>
      <c r="G79" s="45"/>
      <c r="H79" s="45"/>
      <c r="I79" s="45"/>
      <c r="J79" s="45"/>
      <c r="K79" s="45"/>
      <c r="L79" s="45"/>
      <c r="M79" s="45"/>
      <c r="N79" s="45"/>
      <c r="O79" s="45"/>
      <c r="P79" s="45">
        <v>0</v>
      </c>
      <c r="Q79" s="45"/>
      <c r="R79" s="45"/>
      <c r="S79" s="45">
        <v>0</v>
      </c>
      <c r="T79" s="45"/>
      <c r="U79" s="45">
        <v>0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5"/>
      <c r="AB79" s="45"/>
      <c r="AC79" s="45"/>
    </row>
    <row r="80" spans="1:29" x14ac:dyDescent="0.25">
      <c r="A80" s="59" t="s">
        <v>75</v>
      </c>
      <c r="B80" s="60" t="s">
        <v>76</v>
      </c>
      <c r="C80" s="7"/>
      <c r="D80" s="7"/>
      <c r="E80" s="7"/>
      <c r="F80" s="41">
        <v>0</v>
      </c>
      <c r="G80" s="41"/>
      <c r="H80" s="41"/>
      <c r="I80" s="41"/>
      <c r="J80" s="41"/>
      <c r="K80" s="41"/>
      <c r="L80" s="41"/>
      <c r="M80" s="41"/>
      <c r="N80" s="41"/>
      <c r="O80" s="41"/>
      <c r="P80" s="41">
        <v>0</v>
      </c>
      <c r="Q80" s="41"/>
      <c r="R80" s="41"/>
      <c r="S80" s="41">
        <v>0</v>
      </c>
      <c r="T80" s="41"/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/>
      <c r="AB80" s="41"/>
      <c r="AC80" s="41"/>
    </row>
    <row r="81" spans="1:29" x14ac:dyDescent="0.25">
      <c r="A81" s="59"/>
      <c r="B81" s="60" t="s">
        <v>77</v>
      </c>
      <c r="C81" s="7"/>
      <c r="D81" s="7"/>
      <c r="E81" s="7"/>
      <c r="F81" s="45">
        <v>0</v>
      </c>
      <c r="G81" s="45"/>
      <c r="H81" s="45"/>
      <c r="I81" s="45"/>
      <c r="J81" s="45"/>
      <c r="K81" s="45"/>
      <c r="L81" s="45"/>
      <c r="M81" s="45"/>
      <c r="N81" s="45"/>
      <c r="O81" s="45"/>
      <c r="P81" s="45">
        <v>0</v>
      </c>
      <c r="Q81" s="45"/>
      <c r="R81" s="45"/>
      <c r="S81" s="45">
        <v>0</v>
      </c>
      <c r="T81" s="45"/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/>
      <c r="AB81" s="45"/>
      <c r="AC81" s="45"/>
    </row>
    <row r="82" spans="1:29" x14ac:dyDescent="0.25">
      <c r="A82" s="59"/>
      <c r="B82" s="7" t="s">
        <v>78</v>
      </c>
      <c r="C82" s="7"/>
      <c r="D82" s="7"/>
      <c r="E82" s="7"/>
      <c r="F82" s="45">
        <v>0</v>
      </c>
      <c r="G82" s="45"/>
      <c r="H82" s="45"/>
      <c r="I82" s="45"/>
      <c r="J82" s="45"/>
      <c r="K82" s="45"/>
      <c r="L82" s="45"/>
      <c r="M82" s="45"/>
      <c r="N82" s="45"/>
      <c r="O82" s="45"/>
      <c r="P82" s="45">
        <v>0</v>
      </c>
      <c r="Q82" s="45"/>
      <c r="R82" s="45"/>
      <c r="S82" s="45">
        <v>0</v>
      </c>
      <c r="T82" s="45"/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/>
      <c r="AB82" s="45"/>
      <c r="AC82" s="45"/>
    </row>
    <row r="83" spans="1:29" x14ac:dyDescent="0.25">
      <c r="A83" s="59"/>
      <c r="B83" s="7" t="s">
        <v>79</v>
      </c>
      <c r="C83" s="7"/>
      <c r="D83" s="7"/>
      <c r="E83" s="7"/>
      <c r="F83" s="45">
        <v>0</v>
      </c>
      <c r="G83" s="45"/>
      <c r="H83" s="45"/>
      <c r="I83" s="45"/>
      <c r="J83" s="45"/>
      <c r="K83" s="45"/>
      <c r="L83" s="45"/>
      <c r="M83" s="45"/>
      <c r="N83" s="45"/>
      <c r="O83" s="45"/>
      <c r="P83" s="45">
        <v>0</v>
      </c>
      <c r="Q83" s="45"/>
      <c r="R83" s="45"/>
      <c r="S83" s="45">
        <v>0</v>
      </c>
      <c r="T83" s="45"/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/>
      <c r="AB83" s="45"/>
      <c r="AC83" s="45"/>
    </row>
    <row r="84" spans="1:29" x14ac:dyDescent="0.25">
      <c r="A84" s="59"/>
      <c r="B84" s="7" t="s">
        <v>80</v>
      </c>
      <c r="C84" s="7"/>
      <c r="D84" s="7"/>
      <c r="E84" s="7"/>
      <c r="F84" s="45">
        <v>0</v>
      </c>
      <c r="G84" s="45"/>
      <c r="H84" s="45"/>
      <c r="I84" s="45"/>
      <c r="J84" s="45"/>
      <c r="K84" s="45"/>
      <c r="L84" s="45"/>
      <c r="M84" s="45"/>
      <c r="N84" s="45"/>
      <c r="O84" s="45"/>
      <c r="P84" s="45">
        <v>0</v>
      </c>
      <c r="Q84" s="45"/>
      <c r="R84" s="45"/>
      <c r="S84" s="45">
        <v>0</v>
      </c>
      <c r="T84" s="45"/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/>
      <c r="AB84" s="45"/>
      <c r="AC84" s="45"/>
    </row>
    <row r="85" spans="1:29" x14ac:dyDescent="0.25">
      <c r="A85" s="59" t="s">
        <v>81</v>
      </c>
      <c r="B85" s="60" t="s">
        <v>82</v>
      </c>
      <c r="C85" s="7"/>
      <c r="D85" s="7"/>
      <c r="E85" s="7"/>
      <c r="F85" s="41">
        <v>0</v>
      </c>
      <c r="G85" s="41"/>
      <c r="H85" s="41"/>
      <c r="I85" s="41"/>
      <c r="J85" s="41"/>
      <c r="K85" s="41"/>
      <c r="L85" s="41"/>
      <c r="M85" s="41"/>
      <c r="N85" s="41"/>
      <c r="O85" s="41"/>
      <c r="P85" s="41">
        <v>0</v>
      </c>
      <c r="Q85" s="41"/>
      <c r="R85" s="41"/>
      <c r="S85" s="45">
        <v>0</v>
      </c>
      <c r="T85" s="45"/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1">
        <v>0</v>
      </c>
      <c r="AA85" s="41"/>
      <c r="AB85" s="41"/>
      <c r="AC85" s="41"/>
    </row>
    <row r="86" spans="1:29" x14ac:dyDescent="0.25">
      <c r="A86" s="59"/>
      <c r="B86" s="7" t="s">
        <v>83</v>
      </c>
      <c r="C86" s="7"/>
      <c r="D86" s="7"/>
      <c r="E86" s="7"/>
      <c r="F86" s="45">
        <v>0</v>
      </c>
      <c r="G86" s="45"/>
      <c r="H86" s="45"/>
      <c r="I86" s="45"/>
      <c r="J86" s="45"/>
      <c r="K86" s="45"/>
      <c r="L86" s="45"/>
      <c r="M86" s="45"/>
      <c r="N86" s="45"/>
      <c r="O86" s="45"/>
      <c r="P86" s="45">
        <v>0</v>
      </c>
      <c r="Q86" s="45"/>
      <c r="R86" s="45"/>
      <c r="S86" s="45">
        <v>0</v>
      </c>
      <c r="T86" s="45"/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/>
      <c r="AB86" s="45"/>
      <c r="AC86" s="45"/>
    </row>
    <row r="87" spans="1:29" x14ac:dyDescent="0.25">
      <c r="A87" s="59"/>
      <c r="B87" s="7" t="s">
        <v>84</v>
      </c>
      <c r="C87" s="7"/>
      <c r="D87" s="7"/>
      <c r="E87" s="7"/>
      <c r="F87" s="45">
        <v>0</v>
      </c>
      <c r="G87" s="45"/>
      <c r="H87" s="45"/>
      <c r="I87" s="45"/>
      <c r="J87" s="45"/>
      <c r="K87" s="45"/>
      <c r="L87" s="45"/>
      <c r="M87" s="45"/>
      <c r="N87" s="45"/>
      <c r="O87" s="45"/>
      <c r="P87" s="45">
        <v>0</v>
      </c>
      <c r="Q87" s="45"/>
      <c r="R87" s="45"/>
      <c r="S87" s="45">
        <v>0</v>
      </c>
      <c r="T87" s="45"/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5">
        <v>0</v>
      </c>
      <c r="AA87" s="45"/>
      <c r="AB87" s="45"/>
      <c r="AC87" s="45"/>
    </row>
    <row r="88" spans="1:29" x14ac:dyDescent="0.25">
      <c r="A88" s="59"/>
      <c r="B88" s="7" t="s">
        <v>85</v>
      </c>
      <c r="C88" s="7"/>
      <c r="D88" s="7"/>
      <c r="E88" s="7"/>
      <c r="F88" s="45">
        <v>0</v>
      </c>
      <c r="G88" s="45"/>
      <c r="H88" s="45"/>
      <c r="I88" s="45"/>
      <c r="J88" s="45"/>
      <c r="K88" s="45"/>
      <c r="L88" s="45"/>
      <c r="M88" s="45"/>
      <c r="N88" s="45"/>
      <c r="O88" s="45"/>
      <c r="P88" s="45">
        <v>0</v>
      </c>
      <c r="Q88" s="45"/>
      <c r="R88" s="45"/>
      <c r="S88" s="45">
        <v>0</v>
      </c>
      <c r="T88" s="45"/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/>
      <c r="AB88" s="45"/>
      <c r="AC88" s="45"/>
    </row>
    <row r="89" spans="1:29" x14ac:dyDescent="0.25">
      <c r="A89" s="59"/>
      <c r="B89" s="7" t="s">
        <v>86</v>
      </c>
      <c r="C89" s="7"/>
      <c r="D89" s="7"/>
      <c r="E89" s="7"/>
      <c r="F89" s="45">
        <v>0</v>
      </c>
      <c r="G89" s="45"/>
      <c r="H89" s="45"/>
      <c r="I89" s="45"/>
      <c r="J89" s="45"/>
      <c r="K89" s="45"/>
      <c r="L89" s="45"/>
      <c r="M89" s="45"/>
      <c r="N89" s="45"/>
      <c r="O89" s="45"/>
      <c r="P89" s="45">
        <v>0</v>
      </c>
      <c r="Q89" s="45"/>
      <c r="R89" s="45"/>
      <c r="S89" s="45">
        <v>0</v>
      </c>
      <c r="T89" s="45"/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/>
      <c r="AB89" s="45"/>
      <c r="AC89" s="45"/>
    </row>
    <row r="90" spans="1:29" x14ac:dyDescent="0.25">
      <c r="A90" s="42"/>
      <c r="B90" s="7" t="s">
        <v>87</v>
      </c>
      <c r="C90" s="7"/>
      <c r="D90" s="7"/>
      <c r="E90" s="7"/>
      <c r="F90" s="45">
        <v>0</v>
      </c>
      <c r="G90" s="45"/>
      <c r="H90" s="45"/>
      <c r="I90" s="45"/>
      <c r="J90" s="45"/>
      <c r="K90" s="45"/>
      <c r="L90" s="45"/>
      <c r="M90" s="45"/>
      <c r="N90" s="45"/>
      <c r="O90" s="45"/>
      <c r="P90" s="45">
        <v>0</v>
      </c>
      <c r="Q90" s="45"/>
      <c r="R90" s="45"/>
      <c r="S90" s="45">
        <v>0</v>
      </c>
      <c r="T90" s="45"/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/>
      <c r="AB90" s="45"/>
      <c r="AC90" s="45"/>
    </row>
    <row r="91" spans="1:29" x14ac:dyDescent="0.25">
      <c r="A91" s="42"/>
      <c r="B91" s="60" t="s">
        <v>88</v>
      </c>
      <c r="C91" s="7"/>
      <c r="D91" s="7"/>
      <c r="E91" s="7"/>
      <c r="F91" s="61">
        <f>+F24+F6+F12</f>
        <v>1436184.49</v>
      </c>
      <c r="G91" s="61"/>
      <c r="H91" s="61"/>
      <c r="I91" s="61"/>
      <c r="J91" s="61"/>
      <c r="K91" s="61"/>
      <c r="L91" s="61"/>
      <c r="M91" s="61"/>
      <c r="N91" s="61"/>
      <c r="O91" s="61"/>
      <c r="P91" s="61">
        <f>+P24+P6+P12</f>
        <v>30037220.419999998</v>
      </c>
      <c r="Q91" s="61"/>
      <c r="R91" s="61"/>
      <c r="S91" s="61">
        <f>+S24+S12+S6</f>
        <v>18518446.710000001</v>
      </c>
      <c r="T91" s="61"/>
      <c r="U91" s="61">
        <f>+U24+U12+U6</f>
        <v>16556646.970000001</v>
      </c>
      <c r="V91" s="61">
        <f>+V24+V12+V6</f>
        <v>18498856.440000001</v>
      </c>
      <c r="W91" s="61">
        <f>+W74+W24+W12+W6</f>
        <v>19426319.559999999</v>
      </c>
      <c r="X91" s="61">
        <f>+X74+X24+X12+X6</f>
        <v>20835322.759999998</v>
      </c>
      <c r="Y91" s="61">
        <f>+Y36+Y24+Y12+Y6</f>
        <v>16180790.719999999</v>
      </c>
      <c r="Z91" s="61">
        <f>+Z24+Z12+Z6+Z74</f>
        <v>141489788.06999999</v>
      </c>
      <c r="AA91" s="61"/>
      <c r="AB91" s="61"/>
      <c r="AC91" s="61"/>
    </row>
    <row r="92" spans="1:29" x14ac:dyDescent="0.25">
      <c r="A92" s="42"/>
      <c r="B92" s="60"/>
      <c r="C92" s="7"/>
      <c r="D92" s="7"/>
      <c r="E92" s="7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29"/>
      <c r="T92" s="29"/>
      <c r="U92" s="29"/>
      <c r="V92" s="29"/>
      <c r="W92" s="29"/>
      <c r="X92" s="29"/>
      <c r="Y92" s="29"/>
      <c r="Z92" s="45"/>
      <c r="AA92" s="45"/>
      <c r="AB92" s="45"/>
      <c r="AC92" s="45"/>
    </row>
    <row r="93" spans="1:29" x14ac:dyDescent="0.25">
      <c r="A93" s="59" t="s">
        <v>89</v>
      </c>
      <c r="B93" s="60" t="s">
        <v>90</v>
      </c>
      <c r="C93" s="7"/>
      <c r="D93" s="7"/>
      <c r="E93" s="7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</row>
    <row r="94" spans="1:29" x14ac:dyDescent="0.25">
      <c r="A94" s="59" t="s">
        <v>91</v>
      </c>
      <c r="B94" s="60" t="s">
        <v>92</v>
      </c>
      <c r="C94" s="7"/>
      <c r="D94" s="7"/>
      <c r="E94" s="7"/>
      <c r="F94" s="41">
        <v>0</v>
      </c>
      <c r="G94" s="41"/>
      <c r="H94" s="41"/>
      <c r="I94" s="41"/>
      <c r="J94" s="41"/>
      <c r="K94" s="41"/>
      <c r="L94" s="41"/>
      <c r="M94" s="41"/>
      <c r="N94" s="41"/>
      <c r="O94" s="41"/>
      <c r="P94" s="41">
        <v>0</v>
      </c>
      <c r="Q94" s="41"/>
      <c r="R94" s="41"/>
      <c r="S94" s="41">
        <v>0</v>
      </c>
      <c r="T94" s="41"/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/>
      <c r="AB94" s="41"/>
      <c r="AC94" s="41"/>
    </row>
    <row r="95" spans="1:29" x14ac:dyDescent="0.25">
      <c r="A95" s="42"/>
      <c r="B95" s="7" t="s">
        <v>93</v>
      </c>
      <c r="C95" s="7"/>
      <c r="D95" s="7" t="s">
        <v>94</v>
      </c>
      <c r="E95" s="7"/>
      <c r="F95" s="45">
        <v>0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0</v>
      </c>
      <c r="Q95" s="45"/>
      <c r="R95" s="45"/>
      <c r="S95" s="45">
        <v>0</v>
      </c>
      <c r="T95" s="45"/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/>
      <c r="AB95" s="45"/>
      <c r="AC95" s="45"/>
    </row>
    <row r="96" spans="1:29" x14ac:dyDescent="0.25">
      <c r="A96" s="42"/>
      <c r="B96" s="7" t="s">
        <v>95</v>
      </c>
      <c r="C96" s="7"/>
      <c r="D96" s="7"/>
      <c r="E96" s="7"/>
      <c r="F96" s="45">
        <v>0</v>
      </c>
      <c r="G96" s="45"/>
      <c r="H96" s="45"/>
      <c r="I96" s="45"/>
      <c r="J96" s="45"/>
      <c r="K96" s="45"/>
      <c r="L96" s="45"/>
      <c r="M96" s="45"/>
      <c r="N96" s="45"/>
      <c r="O96" s="45"/>
      <c r="P96" s="45">
        <v>0</v>
      </c>
      <c r="Q96" s="45"/>
      <c r="R96" s="45"/>
      <c r="S96" s="45">
        <v>0</v>
      </c>
      <c r="T96" s="45"/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/>
      <c r="AB96" s="45"/>
      <c r="AC96" s="45"/>
    </row>
    <row r="97" spans="1:30" x14ac:dyDescent="0.25">
      <c r="A97" s="59" t="s">
        <v>96</v>
      </c>
      <c r="B97" s="62" t="s">
        <v>97</v>
      </c>
      <c r="C97" s="7"/>
      <c r="D97" s="7"/>
      <c r="E97" s="7"/>
      <c r="F97" s="41">
        <v>0</v>
      </c>
      <c r="G97" s="41"/>
      <c r="H97" s="41"/>
      <c r="I97" s="41"/>
      <c r="J97" s="41"/>
      <c r="K97" s="41"/>
      <c r="L97" s="41"/>
      <c r="M97" s="41"/>
      <c r="N97" s="41"/>
      <c r="O97" s="41"/>
      <c r="P97" s="41">
        <v>0</v>
      </c>
      <c r="Q97" s="41"/>
      <c r="R97" s="41"/>
      <c r="S97" s="41">
        <v>0</v>
      </c>
      <c r="T97" s="41"/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/>
      <c r="AB97" s="41"/>
      <c r="AC97" s="41"/>
    </row>
    <row r="98" spans="1:30" x14ac:dyDescent="0.25">
      <c r="A98" s="42"/>
      <c r="B98" s="7" t="s">
        <v>98</v>
      </c>
      <c r="C98" s="7"/>
      <c r="D98" s="7"/>
      <c r="E98" s="7"/>
      <c r="F98" s="45">
        <v>0</v>
      </c>
      <c r="G98" s="45"/>
      <c r="H98" s="45"/>
      <c r="I98" s="45"/>
      <c r="J98" s="45"/>
      <c r="K98" s="45"/>
      <c r="L98" s="45"/>
      <c r="M98" s="45"/>
      <c r="N98" s="45"/>
      <c r="O98" s="45"/>
      <c r="P98" s="45">
        <v>0</v>
      </c>
      <c r="Q98" s="45"/>
      <c r="R98" s="45"/>
      <c r="S98" s="45">
        <v>0</v>
      </c>
      <c r="T98" s="45"/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/>
      <c r="AB98" s="45"/>
      <c r="AC98" s="45"/>
    </row>
    <row r="99" spans="1:30" x14ac:dyDescent="0.25">
      <c r="A99" s="42"/>
      <c r="B99" s="7" t="s">
        <v>99</v>
      </c>
      <c r="C99" s="7"/>
      <c r="D99" s="7"/>
      <c r="E99" s="7"/>
      <c r="F99" s="45">
        <v>0</v>
      </c>
      <c r="G99" s="45"/>
      <c r="H99" s="45"/>
      <c r="I99" s="45"/>
      <c r="J99" s="45"/>
      <c r="K99" s="45"/>
      <c r="L99" s="45"/>
      <c r="M99" s="45"/>
      <c r="N99" s="45"/>
      <c r="O99" s="45"/>
      <c r="P99" s="45">
        <v>0</v>
      </c>
      <c r="Q99" s="45"/>
      <c r="R99" s="45"/>
      <c r="S99" s="45">
        <v>0</v>
      </c>
      <c r="T99" s="45"/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/>
      <c r="AB99" s="45"/>
      <c r="AC99" s="45"/>
    </row>
    <row r="100" spans="1:30" x14ac:dyDescent="0.25">
      <c r="A100" s="59" t="s">
        <v>100</v>
      </c>
      <c r="B100" s="60" t="s">
        <v>101</v>
      </c>
      <c r="C100" s="7"/>
      <c r="D100" s="7"/>
      <c r="E100" s="7"/>
      <c r="F100" s="41">
        <v>0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41">
        <v>0</v>
      </c>
      <c r="Q100" s="41"/>
      <c r="R100" s="41"/>
      <c r="S100" s="41">
        <v>0</v>
      </c>
      <c r="T100" s="41"/>
      <c r="U100" s="41">
        <v>0</v>
      </c>
      <c r="V100" s="41">
        <v>0</v>
      </c>
      <c r="W100" s="41">
        <v>0</v>
      </c>
      <c r="X100" s="41">
        <v>0</v>
      </c>
      <c r="Y100" s="41">
        <v>0</v>
      </c>
      <c r="Z100" s="41">
        <v>0</v>
      </c>
      <c r="AA100" s="41"/>
      <c r="AB100" s="41"/>
      <c r="AC100" s="41"/>
    </row>
    <row r="101" spans="1:30" x14ac:dyDescent="0.25">
      <c r="A101" s="42"/>
      <c r="B101" s="63" t="s">
        <v>102</v>
      </c>
      <c r="C101" s="7"/>
      <c r="D101" s="7"/>
      <c r="E101" s="7"/>
      <c r="F101" s="45">
        <v>0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>
        <v>0</v>
      </c>
      <c r="Q101" s="45"/>
      <c r="R101" s="45"/>
      <c r="S101" s="45">
        <v>0</v>
      </c>
      <c r="T101" s="45"/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5"/>
      <c r="AB101" s="45"/>
      <c r="AC101" s="45"/>
    </row>
    <row r="102" spans="1:30" x14ac:dyDescent="0.25">
      <c r="A102" s="42"/>
      <c r="B102" s="63" t="s">
        <v>103</v>
      </c>
      <c r="C102" s="7"/>
      <c r="D102" s="7"/>
      <c r="E102" s="7"/>
      <c r="F102" s="64">
        <v>0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>
        <v>0</v>
      </c>
      <c r="Q102" s="64"/>
      <c r="R102" s="64"/>
      <c r="S102" s="64">
        <v>0</v>
      </c>
      <c r="T102" s="64"/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v>0</v>
      </c>
      <c r="AA102" s="64"/>
      <c r="AB102" s="64"/>
      <c r="AC102" s="64"/>
    </row>
    <row r="103" spans="1:30" x14ac:dyDescent="0.25">
      <c r="A103" s="42"/>
      <c r="B103" s="60" t="s">
        <v>104</v>
      </c>
      <c r="C103" s="7"/>
      <c r="D103" s="7"/>
      <c r="E103" s="7"/>
      <c r="F103" s="41">
        <f>+F99+F98+F97+F96+F94+F93</f>
        <v>0</v>
      </c>
      <c r="G103" s="41"/>
      <c r="H103" s="41"/>
      <c r="I103" s="41"/>
      <c r="J103" s="41"/>
      <c r="K103" s="41"/>
      <c r="L103" s="41"/>
      <c r="M103" s="41"/>
      <c r="N103" s="41"/>
      <c r="O103" s="41"/>
      <c r="P103" s="41">
        <f>+P99+P98+P97+P96+P94+P93</f>
        <v>0</v>
      </c>
      <c r="Q103" s="41"/>
      <c r="R103" s="41"/>
      <c r="S103" s="41">
        <f>+S99+S98+S97+S96+S94+S93</f>
        <v>0</v>
      </c>
      <c r="T103" s="41"/>
      <c r="U103" s="41">
        <f>+U99+U98+U97+U96+U94+U93</f>
        <v>0</v>
      </c>
      <c r="V103" s="41">
        <f t="shared" ref="V103:X103" si="3">+V99+V98+V97+V96+V94+V93</f>
        <v>0</v>
      </c>
      <c r="W103" s="41">
        <f t="shared" si="3"/>
        <v>0</v>
      </c>
      <c r="X103" s="41">
        <f t="shared" si="3"/>
        <v>0</v>
      </c>
      <c r="Y103" s="41">
        <f t="shared" ref="Y103" si="4">+Y99+Y98+Y97+Y96+Y94+Y93</f>
        <v>0</v>
      </c>
      <c r="Z103" s="41">
        <f>+Z99+Z98+Z97+Z96+Z95+Z94+Z93</f>
        <v>0</v>
      </c>
      <c r="AA103" s="41"/>
      <c r="AB103" s="41"/>
      <c r="AC103" s="41"/>
    </row>
    <row r="104" spans="1:30" x14ac:dyDescent="0.25">
      <c r="A104" s="42"/>
      <c r="B104" s="60"/>
      <c r="C104" s="7"/>
      <c r="D104" s="7"/>
      <c r="E104" s="7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spans="1:30" ht="15.75" thickBot="1" x14ac:dyDescent="0.3">
      <c r="A105" s="7"/>
      <c r="B105" s="60" t="s">
        <v>105</v>
      </c>
      <c r="C105" s="7"/>
      <c r="D105" s="7"/>
      <c r="E105" s="7"/>
      <c r="F105" s="65">
        <f>+F103+F91</f>
        <v>1436184.49</v>
      </c>
      <c r="G105" s="65"/>
      <c r="H105" s="65"/>
      <c r="I105" s="65"/>
      <c r="J105" s="65"/>
      <c r="K105" s="65"/>
      <c r="L105" s="65"/>
      <c r="M105" s="65"/>
      <c r="N105" s="65"/>
      <c r="O105" s="65"/>
      <c r="P105" s="65">
        <f>+P94+P91</f>
        <v>30037220.419999998</v>
      </c>
      <c r="Q105" s="65"/>
      <c r="R105" s="65"/>
      <c r="S105" s="65">
        <f ca="1">SUM(S20:S105)</f>
        <v>18518446.710000001</v>
      </c>
      <c r="T105" s="65"/>
      <c r="U105" s="65">
        <f t="shared" ref="U105:Z105" si="5">+U91</f>
        <v>16556646.970000001</v>
      </c>
      <c r="V105" s="65">
        <f t="shared" si="5"/>
        <v>18498856.440000001</v>
      </c>
      <c r="W105" s="65">
        <f t="shared" si="5"/>
        <v>19426319.559999999</v>
      </c>
      <c r="X105" s="65">
        <f t="shared" si="5"/>
        <v>20835322.759999998</v>
      </c>
      <c r="Y105" s="65">
        <f t="shared" si="5"/>
        <v>16180790.719999999</v>
      </c>
      <c r="Z105" s="65">
        <f t="shared" si="5"/>
        <v>141489788.06999999</v>
      </c>
      <c r="AA105" s="41"/>
      <c r="AB105" s="41"/>
      <c r="AC105" s="41"/>
      <c r="AD105" s="28"/>
    </row>
    <row r="106" spans="1:30" ht="15.75" thickTop="1" x14ac:dyDescent="0.25">
      <c r="A106" s="7"/>
      <c r="B106" s="60"/>
      <c r="C106" s="7"/>
      <c r="D106" s="7"/>
      <c r="E106" s="7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</row>
    <row r="107" spans="1:30" x14ac:dyDescent="0.25">
      <c r="A107" s="7"/>
      <c r="B107" s="60"/>
      <c r="C107" s="7"/>
      <c r="D107" s="7"/>
      <c r="E107" s="7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</row>
    <row r="108" spans="1:30" x14ac:dyDescent="0.25">
      <c r="A108" s="7"/>
      <c r="B108" s="60"/>
      <c r="C108" s="7"/>
      <c r="D108" s="7"/>
      <c r="E108" s="7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</row>
    <row r="109" spans="1:30" x14ac:dyDescent="0.25">
      <c r="A109" s="7"/>
      <c r="B109" s="60"/>
      <c r="C109" s="7"/>
      <c r="D109" s="7"/>
      <c r="E109" s="7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</row>
    <row r="110" spans="1:30" x14ac:dyDescent="0.25">
      <c r="A110" s="7"/>
      <c r="B110" s="60"/>
      <c r="C110" s="7"/>
      <c r="D110" s="7"/>
      <c r="E110" s="7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</row>
    <row r="111" spans="1:30" x14ac:dyDescent="0.25">
      <c r="A111" s="7"/>
      <c r="B111" s="60"/>
      <c r="C111" s="7"/>
      <c r="D111" s="7"/>
      <c r="E111" s="7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</row>
    <row r="112" spans="1:30" x14ac:dyDescent="0.25">
      <c r="A112" s="7"/>
      <c r="B112" s="60"/>
      <c r="C112" s="7"/>
      <c r="D112" s="7"/>
      <c r="E112" s="7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 spans="1:30" x14ac:dyDescent="0.25">
      <c r="A113" s="7"/>
      <c r="B113" s="60"/>
      <c r="C113" s="7"/>
      <c r="D113" s="7"/>
      <c r="E113" s="7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</row>
    <row r="114" spans="1:30" x14ac:dyDescent="0.25">
      <c r="A114" s="7"/>
      <c r="B114" s="60"/>
      <c r="C114" s="7"/>
      <c r="D114" s="7"/>
      <c r="E114" s="7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</row>
    <row r="115" spans="1:30" x14ac:dyDescent="0.25">
      <c r="A115" s="7"/>
      <c r="B115" s="60"/>
      <c r="C115" s="7"/>
      <c r="D115" s="7"/>
      <c r="E115" s="7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</row>
    <row r="116" spans="1:30" x14ac:dyDescent="0.25">
      <c r="A116" s="7"/>
      <c r="B116" s="60"/>
      <c r="C116" s="7"/>
      <c r="D116" s="7"/>
      <c r="E116" s="7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</row>
    <row r="117" spans="1:30" x14ac:dyDescent="0.25">
      <c r="A117" s="7"/>
      <c r="B117" s="60"/>
      <c r="C117" s="7"/>
      <c r="D117" s="7"/>
      <c r="E117" s="7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</row>
    <row r="118" spans="1:30" x14ac:dyDescent="0.25">
      <c r="A118" s="7"/>
      <c r="B118" s="60"/>
      <c r="C118" s="7"/>
      <c r="D118" s="7"/>
      <c r="E118" s="7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</row>
    <row r="119" spans="1:30" x14ac:dyDescent="0.25">
      <c r="A119" s="7"/>
      <c r="B119" s="60"/>
      <c r="C119" s="7"/>
      <c r="D119" s="7"/>
      <c r="E119" s="7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</row>
    <row r="120" spans="1:30" ht="1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</row>
    <row r="121" spans="1:30" x14ac:dyDescent="0.25">
      <c r="A121" s="30"/>
      <c r="B121" s="418" t="s">
        <v>106</v>
      </c>
      <c r="C121" s="418"/>
      <c r="D121" s="418"/>
      <c r="E121" s="30"/>
      <c r="F121" s="424" t="s">
        <v>107</v>
      </c>
      <c r="G121" s="424"/>
      <c r="H121" s="424"/>
      <c r="I121" s="424"/>
      <c r="J121" s="424"/>
      <c r="K121" s="424"/>
      <c r="L121" s="424"/>
      <c r="M121" s="424"/>
      <c r="N121" s="424"/>
      <c r="O121" s="424"/>
      <c r="P121" s="424"/>
      <c r="Q121" s="424"/>
      <c r="R121" s="424"/>
      <c r="S121" s="424"/>
      <c r="T121" s="273"/>
      <c r="U121" s="66"/>
      <c r="V121" s="66"/>
      <c r="W121" s="66"/>
      <c r="X121" s="66"/>
      <c r="Y121" s="66"/>
      <c r="Z121" s="74"/>
      <c r="AA121" s="77"/>
      <c r="AB121" s="81"/>
      <c r="AC121" s="181"/>
      <c r="AD121" s="30"/>
    </row>
    <row r="122" spans="1:30" x14ac:dyDescent="0.25">
      <c r="A122" s="67"/>
      <c r="B122" s="30"/>
      <c r="C122" s="30"/>
      <c r="D122" s="29"/>
      <c r="E122" s="29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68"/>
    </row>
    <row r="123" spans="1:30" x14ac:dyDescent="0.25">
      <c r="A123" s="30"/>
      <c r="B123" s="30"/>
      <c r="C123" s="30"/>
      <c r="D123" s="29"/>
      <c r="E123" s="29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</row>
    <row r="124" spans="1:30" x14ac:dyDescent="0.25">
      <c r="A124" s="30"/>
      <c r="B124" s="436" t="s">
        <v>154</v>
      </c>
      <c r="C124" s="436"/>
      <c r="D124" s="436"/>
      <c r="E124" s="29"/>
      <c r="F124" s="436" t="s">
        <v>156</v>
      </c>
      <c r="G124" s="436"/>
      <c r="H124" s="436"/>
      <c r="I124" s="436"/>
      <c r="J124" s="436"/>
      <c r="K124" s="436"/>
      <c r="L124" s="436"/>
      <c r="M124" s="436"/>
      <c r="N124" s="436"/>
      <c r="O124" s="436"/>
      <c r="P124" s="436"/>
      <c r="Q124" s="436"/>
      <c r="R124" s="436"/>
      <c r="S124" s="436"/>
      <c r="T124" s="277"/>
      <c r="U124" s="69"/>
      <c r="V124" s="69"/>
      <c r="W124" s="69"/>
      <c r="X124" s="69"/>
      <c r="Y124" s="69"/>
      <c r="Z124" s="75"/>
      <c r="AA124" s="78"/>
      <c r="AB124" s="82"/>
      <c r="AC124" s="182"/>
      <c r="AD124" s="30"/>
    </row>
    <row r="125" spans="1:30" x14ac:dyDescent="0.25">
      <c r="A125" s="70"/>
      <c r="B125" s="420" t="s">
        <v>108</v>
      </c>
      <c r="C125" s="420"/>
      <c r="D125" s="420"/>
      <c r="E125" s="29"/>
      <c r="F125" s="420" t="s">
        <v>155</v>
      </c>
      <c r="G125" s="420"/>
      <c r="H125" s="420"/>
      <c r="I125" s="420"/>
      <c r="J125" s="420"/>
      <c r="K125" s="420"/>
      <c r="L125" s="420"/>
      <c r="M125" s="420"/>
      <c r="N125" s="420"/>
      <c r="O125" s="420"/>
      <c r="P125" s="420"/>
      <c r="Q125" s="420"/>
      <c r="R125" s="420"/>
      <c r="S125" s="420"/>
      <c r="T125" s="272"/>
      <c r="U125" s="71"/>
      <c r="V125" s="71"/>
      <c r="W125" s="71"/>
      <c r="X125" s="71"/>
      <c r="Y125" s="71"/>
      <c r="Z125" s="73"/>
      <c r="AA125" s="76"/>
      <c r="AB125" s="80"/>
      <c r="AC125" s="180"/>
      <c r="AD125" s="72"/>
    </row>
    <row r="126" spans="1:30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29"/>
    </row>
    <row r="127" spans="1:30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29"/>
    </row>
    <row r="128" spans="1:30" x14ac:dyDescent="0.25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53" spans="1:30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3"/>
    </row>
    <row r="154" spans="1:30" x14ac:dyDescent="0.25">
      <c r="A154" s="439" t="s">
        <v>0</v>
      </c>
      <c r="B154" s="439"/>
      <c r="C154" s="439"/>
      <c r="D154" s="439"/>
      <c r="E154" s="439"/>
      <c r="F154" s="439"/>
      <c r="G154" s="439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  <c r="T154" s="439"/>
      <c r="U154" s="439"/>
      <c r="V154" s="439"/>
      <c r="W154" s="439"/>
      <c r="X154" s="439"/>
      <c r="Y154" s="439"/>
      <c r="Z154" s="439"/>
      <c r="AA154" s="439"/>
      <c r="AB154" s="439"/>
      <c r="AC154" s="439"/>
      <c r="AD154" s="439"/>
    </row>
    <row r="155" spans="1:30" x14ac:dyDescent="0.25">
      <c r="A155" s="439" t="s">
        <v>1</v>
      </c>
      <c r="B155" s="439"/>
      <c r="C155" s="439"/>
      <c r="D155" s="439"/>
      <c r="E155" s="439"/>
      <c r="F155" s="439"/>
      <c r="G155" s="439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  <c r="T155" s="439"/>
      <c r="U155" s="439"/>
      <c r="V155" s="439"/>
      <c r="W155" s="439"/>
      <c r="X155" s="439"/>
      <c r="Y155" s="439"/>
      <c r="Z155" s="439"/>
      <c r="AA155" s="439"/>
      <c r="AB155" s="439"/>
      <c r="AC155" s="439"/>
      <c r="AD155" s="439"/>
    </row>
    <row r="156" spans="1:30" x14ac:dyDescent="0.25">
      <c r="A156" s="85" t="s">
        <v>2</v>
      </c>
      <c r="B156" s="86"/>
      <c r="C156" s="87"/>
      <c r="D156" s="87"/>
      <c r="E156" s="87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</row>
    <row r="157" spans="1:30" x14ac:dyDescent="0.25">
      <c r="A157" s="89" t="s">
        <v>3</v>
      </c>
      <c r="B157" s="90" t="s">
        <v>4</v>
      </c>
      <c r="C157" s="91"/>
      <c r="D157" s="91"/>
      <c r="E157" s="92"/>
      <c r="F157" s="93" t="s">
        <v>5</v>
      </c>
      <c r="G157" s="94"/>
      <c r="H157" s="94"/>
      <c r="I157" s="94"/>
      <c r="J157" s="94"/>
      <c r="K157" s="94"/>
      <c r="L157" s="94"/>
      <c r="M157" s="94"/>
      <c r="N157" s="94"/>
      <c r="O157" s="94"/>
      <c r="P157" s="94" t="s">
        <v>6</v>
      </c>
      <c r="Q157" s="95"/>
      <c r="R157" s="95"/>
      <c r="S157" s="95" t="s">
        <v>109</v>
      </c>
      <c r="T157" s="95"/>
      <c r="U157" s="95" t="s">
        <v>141</v>
      </c>
      <c r="V157" s="95" t="s">
        <v>142</v>
      </c>
      <c r="W157" s="95" t="s">
        <v>143</v>
      </c>
      <c r="X157" s="95" t="s">
        <v>144</v>
      </c>
      <c r="Y157" s="95" t="s">
        <v>153</v>
      </c>
      <c r="Z157" s="95" t="s">
        <v>157</v>
      </c>
      <c r="AA157" s="95" t="s">
        <v>158</v>
      </c>
      <c r="AB157" s="95"/>
      <c r="AC157" s="95"/>
      <c r="AD157" s="96" t="s">
        <v>7</v>
      </c>
    </row>
    <row r="158" spans="1:30" x14ac:dyDescent="0.25">
      <c r="A158" s="97" t="s">
        <v>8</v>
      </c>
      <c r="B158" s="98" t="s">
        <v>9</v>
      </c>
      <c r="C158" s="98"/>
      <c r="D158" s="99"/>
      <c r="E158" s="99"/>
      <c r="F158" s="100">
        <f>+F159</f>
        <v>460000</v>
      </c>
      <c r="G158" s="100"/>
      <c r="H158" s="100"/>
      <c r="I158" s="100"/>
      <c r="J158" s="100"/>
      <c r="K158" s="100"/>
      <c r="L158" s="100"/>
      <c r="M158" s="100"/>
      <c r="N158" s="100"/>
      <c r="O158" s="100"/>
      <c r="P158" s="100">
        <f>SUM(P159:P163)</f>
        <v>26871296.259999998</v>
      </c>
      <c r="Q158" s="100"/>
      <c r="R158" s="100"/>
      <c r="S158" s="100">
        <f>+S159+S160+S161+S163</f>
        <v>13924281.640000001</v>
      </c>
      <c r="T158" s="100"/>
      <c r="U158" s="100">
        <f t="shared" ref="U158:Y158" si="6">+U159+U160+U162+U161+U163</f>
        <v>13682041.370000001</v>
      </c>
      <c r="V158" s="100">
        <f t="shared" si="6"/>
        <v>13670492.370000001</v>
      </c>
      <c r="W158" s="100">
        <f t="shared" si="6"/>
        <v>14170774.26</v>
      </c>
      <c r="X158" s="100">
        <f t="shared" si="6"/>
        <v>13774153.029999999</v>
      </c>
      <c r="Y158" s="100">
        <f t="shared" si="6"/>
        <v>13279506.029999999</v>
      </c>
      <c r="Z158" s="100">
        <f>+Z159+Z160+Z162+Z161+Z163</f>
        <v>11432948.25</v>
      </c>
      <c r="AA158" s="100">
        <f>+AA159+AA160+AA162+AA161+AA163</f>
        <v>10891354.17</v>
      </c>
      <c r="AB158" s="100"/>
      <c r="AC158" s="100"/>
      <c r="AD158" s="100">
        <f>+AD159+AD160+AD162+AD161+AD163</f>
        <v>132156847.38</v>
      </c>
    </row>
    <row r="159" spans="1:30" x14ac:dyDescent="0.25">
      <c r="A159" s="101"/>
      <c r="B159" s="102" t="s">
        <v>10</v>
      </c>
      <c r="C159" s="103"/>
      <c r="D159" s="103"/>
      <c r="E159" s="99"/>
      <c r="F159" s="104">
        <v>460000</v>
      </c>
      <c r="G159" s="104"/>
      <c r="H159" s="104"/>
      <c r="I159" s="104"/>
      <c r="J159" s="104"/>
      <c r="K159" s="104"/>
      <c r="L159" s="104"/>
      <c r="M159" s="104"/>
      <c r="N159" s="104"/>
      <c r="O159" s="104"/>
      <c r="P159" s="104">
        <v>23090079.949999999</v>
      </c>
      <c r="Q159" s="104"/>
      <c r="R159" s="104"/>
      <c r="S159" s="104">
        <v>12007462.33</v>
      </c>
      <c r="T159" s="104"/>
      <c r="U159" s="104">
        <v>11797712.33</v>
      </c>
      <c r="V159" s="104">
        <v>11787712.33</v>
      </c>
      <c r="W159" s="104">
        <v>12220894.33</v>
      </c>
      <c r="X159" s="104">
        <v>11877469.58</v>
      </c>
      <c r="Y159" s="104">
        <v>11387469.58</v>
      </c>
      <c r="Z159" s="104">
        <v>9881625.4800000004</v>
      </c>
      <c r="AA159" s="104">
        <v>9556908.0299999993</v>
      </c>
      <c r="AB159" s="104"/>
      <c r="AC159" s="104"/>
      <c r="AD159" s="104">
        <f>SUM(F159:AA159)</f>
        <v>114067333.94</v>
      </c>
    </row>
    <row r="160" spans="1:30" x14ac:dyDescent="0.25">
      <c r="A160" s="101"/>
      <c r="B160" s="102" t="s">
        <v>11</v>
      </c>
      <c r="C160" s="103"/>
      <c r="D160" s="103"/>
      <c r="E160" s="99"/>
      <c r="F160" s="104">
        <v>0</v>
      </c>
      <c r="G160" s="104"/>
      <c r="H160" s="104"/>
      <c r="I160" s="104"/>
      <c r="J160" s="104"/>
      <c r="K160" s="104"/>
      <c r="L160" s="104"/>
      <c r="M160" s="104"/>
      <c r="N160" s="104"/>
      <c r="O160" s="104"/>
      <c r="P160" s="104">
        <v>304000</v>
      </c>
      <c r="Q160" s="104"/>
      <c r="R160" s="104"/>
      <c r="S160" s="104">
        <v>142000</v>
      </c>
      <c r="T160" s="104"/>
      <c r="U160" s="104">
        <v>142000</v>
      </c>
      <c r="V160" s="104">
        <v>142000</v>
      </c>
      <c r="W160" s="104">
        <v>142000</v>
      </c>
      <c r="X160" s="104">
        <v>142000</v>
      </c>
      <c r="Y160" s="104">
        <v>142000</v>
      </c>
      <c r="Z160" s="104">
        <v>65800</v>
      </c>
      <c r="AA160" s="104">
        <v>53000</v>
      </c>
      <c r="AB160" s="104"/>
      <c r="AC160" s="104"/>
      <c r="AD160" s="104">
        <f>SUM(F160:AA160)</f>
        <v>1274800</v>
      </c>
    </row>
    <row r="161" spans="1:31" x14ac:dyDescent="0.25">
      <c r="A161" s="101"/>
      <c r="B161" s="105" t="s">
        <v>161</v>
      </c>
      <c r="C161" s="106"/>
      <c r="D161" s="106"/>
      <c r="E161" s="99"/>
      <c r="F161" s="104">
        <v>0</v>
      </c>
      <c r="G161" s="104"/>
      <c r="H161" s="104"/>
      <c r="I161" s="104"/>
      <c r="J161" s="104"/>
      <c r="K161" s="104"/>
      <c r="L161" s="104"/>
      <c r="M161" s="104"/>
      <c r="N161" s="104"/>
      <c r="O161" s="104"/>
      <c r="P161" s="104">
        <v>0</v>
      </c>
      <c r="Q161" s="104"/>
      <c r="R161" s="104"/>
      <c r="S161" s="104">
        <v>0</v>
      </c>
      <c r="T161" s="104"/>
      <c r="U161" s="104">
        <v>0</v>
      </c>
      <c r="V161" s="104">
        <v>0</v>
      </c>
      <c r="W161" s="104">
        <v>0</v>
      </c>
      <c r="X161" s="104">
        <v>0</v>
      </c>
      <c r="Y161" s="104">
        <v>0</v>
      </c>
      <c r="Z161" s="104">
        <v>0</v>
      </c>
      <c r="AA161" s="104"/>
      <c r="AB161" s="104"/>
      <c r="AC161" s="104"/>
      <c r="AD161" s="104">
        <v>0</v>
      </c>
    </row>
    <row r="162" spans="1:31" x14ac:dyDescent="0.25">
      <c r="A162" s="101"/>
      <c r="B162" s="105" t="s">
        <v>162</v>
      </c>
      <c r="C162" s="106"/>
      <c r="D162" s="106"/>
      <c r="E162" s="99"/>
      <c r="F162" s="104">
        <v>0</v>
      </c>
      <c r="G162" s="104"/>
      <c r="H162" s="104"/>
      <c r="I162" s="104"/>
      <c r="J162" s="104"/>
      <c r="K162" s="104"/>
      <c r="L162" s="104"/>
      <c r="M162" s="104"/>
      <c r="N162" s="104"/>
      <c r="O162" s="104"/>
      <c r="P162" s="104">
        <v>0</v>
      </c>
      <c r="Q162" s="104"/>
      <c r="R162" s="104"/>
      <c r="S162" s="104">
        <v>0</v>
      </c>
      <c r="T162" s="104"/>
      <c r="U162" s="104">
        <v>0</v>
      </c>
      <c r="V162" s="104">
        <v>0</v>
      </c>
      <c r="W162" s="104">
        <v>0</v>
      </c>
      <c r="X162" s="104">
        <v>0</v>
      </c>
      <c r="Y162" s="104">
        <v>0</v>
      </c>
      <c r="Z162" s="104">
        <v>0</v>
      </c>
      <c r="AA162" s="104"/>
      <c r="AB162" s="104"/>
      <c r="AC162" s="104"/>
      <c r="AD162" s="104">
        <v>0</v>
      </c>
    </row>
    <row r="163" spans="1:31" x14ac:dyDescent="0.25">
      <c r="A163" s="101"/>
      <c r="B163" s="107" t="s">
        <v>163</v>
      </c>
      <c r="C163" s="107"/>
      <c r="D163" s="107"/>
      <c r="E163" s="99"/>
      <c r="F163" s="104">
        <v>0</v>
      </c>
      <c r="G163" s="104"/>
      <c r="H163" s="104"/>
      <c r="I163" s="104"/>
      <c r="J163" s="104"/>
      <c r="K163" s="104"/>
      <c r="L163" s="104"/>
      <c r="M163" s="104"/>
      <c r="N163" s="104"/>
      <c r="O163" s="104"/>
      <c r="P163" s="104">
        <v>3477216.31</v>
      </c>
      <c r="Q163" s="104"/>
      <c r="R163" s="104"/>
      <c r="S163" s="104">
        <v>1774819.31</v>
      </c>
      <c r="T163" s="104"/>
      <c r="U163" s="104">
        <v>1742329.04</v>
      </c>
      <c r="V163" s="104">
        <v>1740780.04</v>
      </c>
      <c r="W163" s="104">
        <v>1807879.93</v>
      </c>
      <c r="X163" s="104">
        <v>1754683.45</v>
      </c>
      <c r="Y163" s="104">
        <v>1750036.45</v>
      </c>
      <c r="Z163" s="104">
        <v>1485522.77</v>
      </c>
      <c r="AA163" s="104">
        <v>1281446.1399999999</v>
      </c>
      <c r="AB163" s="104"/>
      <c r="AC163" s="104"/>
      <c r="AD163" s="104">
        <f>SUM(F163:AA163)</f>
        <v>16814713.439999998</v>
      </c>
      <c r="AE163" s="28">
        <f>+Z163+Y163+X163+W163+V163+U163+S163+P163</f>
        <v>15533267.300000001</v>
      </c>
    </row>
    <row r="164" spans="1:31" x14ac:dyDescent="0.25">
      <c r="A164" s="97" t="s">
        <v>12</v>
      </c>
      <c r="B164" s="108" t="s">
        <v>13</v>
      </c>
      <c r="C164" s="103"/>
      <c r="D164" s="99"/>
      <c r="E164" s="99"/>
      <c r="F164" s="100">
        <f>+F165+F166+F170</f>
        <v>640034.39</v>
      </c>
      <c r="G164" s="100"/>
      <c r="H164" s="100"/>
      <c r="I164" s="100"/>
      <c r="J164" s="100"/>
      <c r="K164" s="100"/>
      <c r="L164" s="100"/>
      <c r="M164" s="100"/>
      <c r="N164" s="100"/>
      <c r="O164" s="100"/>
      <c r="P164" s="100">
        <f>+P165+P166+P170</f>
        <v>1297105.8799999999</v>
      </c>
      <c r="Q164" s="100"/>
      <c r="R164" s="100"/>
      <c r="S164" s="100">
        <f>SUM(S166:S170)+S165</f>
        <v>3396197.6</v>
      </c>
      <c r="T164" s="100"/>
      <c r="U164" s="100">
        <f>+U165+U166+U169+U170</f>
        <v>1519697.37</v>
      </c>
      <c r="V164" s="100">
        <f>+V165+V166+V170+V173+V169</f>
        <v>1824415.88</v>
      </c>
      <c r="W164" s="100">
        <f>SUM(W165:W174)</f>
        <v>1376736.79</v>
      </c>
      <c r="X164" s="100">
        <f>+X165+X166+X170+X173+X169</f>
        <v>1925904.6099999999</v>
      </c>
      <c r="Y164" s="100">
        <f>+Y165+Y166+Y170+Y173+Y169</f>
        <v>1747019</v>
      </c>
      <c r="Z164" s="100">
        <f>+Z165+Z166+Z170+Z173+Z169</f>
        <v>1357487.44</v>
      </c>
      <c r="AA164" s="100">
        <f>+AA165+AA166+AA170+AA173+AA169</f>
        <v>1001603.36</v>
      </c>
      <c r="AB164" s="100"/>
      <c r="AC164" s="100"/>
      <c r="AD164" s="100">
        <f>+AD170+AD169+AD168+AD167+AD166+AD165+AD173</f>
        <v>15976202.319999998</v>
      </c>
    </row>
    <row r="165" spans="1:31" x14ac:dyDescent="0.25">
      <c r="A165" s="101"/>
      <c r="B165" s="102" t="s">
        <v>14</v>
      </c>
      <c r="C165" s="103"/>
      <c r="D165" s="103"/>
      <c r="E165" s="99"/>
      <c r="F165" s="104">
        <v>361222.79</v>
      </c>
      <c r="G165" s="104"/>
      <c r="H165" s="104"/>
      <c r="I165" s="104"/>
      <c r="J165" s="104"/>
      <c r="K165" s="104"/>
      <c r="L165" s="104"/>
      <c r="M165" s="104"/>
      <c r="N165" s="104"/>
      <c r="O165" s="104"/>
      <c r="P165" s="104">
        <v>413620.14</v>
      </c>
      <c r="Q165" s="104"/>
      <c r="R165" s="104"/>
      <c r="S165" s="104">
        <v>243581</v>
      </c>
      <c r="T165" s="104"/>
      <c r="U165" s="104">
        <v>331950.77</v>
      </c>
      <c r="V165" s="104">
        <v>323484.28000000003</v>
      </c>
      <c r="W165" s="104">
        <v>310091.39</v>
      </c>
      <c r="X165" s="104">
        <v>318759.19</v>
      </c>
      <c r="Y165" s="104">
        <v>331873.59999999998</v>
      </c>
      <c r="Z165" s="104">
        <v>303670.43</v>
      </c>
      <c r="AA165" s="104">
        <v>149262.31</v>
      </c>
      <c r="AB165" s="104"/>
      <c r="AC165" s="104"/>
      <c r="AD165" s="104">
        <f>SUM(F165:AA165)</f>
        <v>3087515.9000000004</v>
      </c>
    </row>
    <row r="166" spans="1:31" x14ac:dyDescent="0.25">
      <c r="A166" s="109"/>
      <c r="B166" s="110" t="s">
        <v>15</v>
      </c>
      <c r="C166" s="107"/>
      <c r="D166" s="107"/>
      <c r="E166" s="99"/>
      <c r="F166" s="104">
        <v>124380</v>
      </c>
      <c r="G166" s="104"/>
      <c r="H166" s="104"/>
      <c r="I166" s="104"/>
      <c r="J166" s="104"/>
      <c r="K166" s="104"/>
      <c r="L166" s="104"/>
      <c r="M166" s="104"/>
      <c r="N166" s="104"/>
      <c r="O166" s="104"/>
      <c r="P166" s="104">
        <v>68500</v>
      </c>
      <c r="Q166" s="104"/>
      <c r="R166" s="104"/>
      <c r="S166" s="104">
        <v>111500</v>
      </c>
      <c r="T166" s="104"/>
      <c r="U166" s="104">
        <v>80000</v>
      </c>
      <c r="V166" s="104">
        <v>161500</v>
      </c>
      <c r="W166" s="104">
        <v>111500</v>
      </c>
      <c r="X166" s="104">
        <v>232000.02</v>
      </c>
      <c r="Y166" s="104">
        <v>1010000</v>
      </c>
      <c r="Z166" s="104">
        <v>1020250.01</v>
      </c>
      <c r="AA166" s="104">
        <v>124416.67</v>
      </c>
      <c r="AB166" s="104"/>
      <c r="AC166" s="104"/>
      <c r="AD166" s="104">
        <f>SUM(F166:AA166)</f>
        <v>3044046.7</v>
      </c>
    </row>
    <row r="167" spans="1:31" x14ac:dyDescent="0.25">
      <c r="A167" s="101"/>
      <c r="B167" s="102" t="s">
        <v>16</v>
      </c>
      <c r="C167" s="103"/>
      <c r="D167" s="103"/>
      <c r="E167" s="99"/>
      <c r="F167" s="104">
        <v>0</v>
      </c>
      <c r="G167" s="104"/>
      <c r="H167" s="104"/>
      <c r="I167" s="104"/>
      <c r="J167" s="104"/>
      <c r="K167" s="104"/>
      <c r="L167" s="104"/>
      <c r="M167" s="104"/>
      <c r="N167" s="104"/>
      <c r="O167" s="104"/>
      <c r="P167" s="104">
        <v>0</v>
      </c>
      <c r="Q167" s="104"/>
      <c r="R167" s="104"/>
      <c r="S167" s="104">
        <v>0</v>
      </c>
      <c r="T167" s="104"/>
      <c r="U167" s="104">
        <v>0</v>
      </c>
      <c r="V167" s="104"/>
      <c r="W167" s="104">
        <v>0</v>
      </c>
      <c r="X167" s="104">
        <v>0</v>
      </c>
      <c r="Y167" s="104">
        <v>0</v>
      </c>
      <c r="Z167" s="104">
        <v>0</v>
      </c>
      <c r="AA167" s="104"/>
      <c r="AB167" s="104"/>
      <c r="AC167" s="104"/>
      <c r="AD167" s="104">
        <v>0</v>
      </c>
    </row>
    <row r="168" spans="1:31" x14ac:dyDescent="0.25">
      <c r="A168" s="101"/>
      <c r="B168" s="111" t="s">
        <v>17</v>
      </c>
      <c r="C168" s="111"/>
      <c r="D168" s="111"/>
      <c r="E168" s="99"/>
      <c r="F168" s="104">
        <v>0</v>
      </c>
      <c r="G168" s="104"/>
      <c r="H168" s="104"/>
      <c r="I168" s="104"/>
      <c r="J168" s="104"/>
      <c r="K168" s="104"/>
      <c r="L168" s="104"/>
      <c r="M168" s="104"/>
      <c r="N168" s="104"/>
      <c r="O168" s="104"/>
      <c r="P168" s="104">
        <v>0</v>
      </c>
      <c r="Q168" s="104"/>
      <c r="R168" s="104"/>
      <c r="S168" s="104">
        <v>0</v>
      </c>
      <c r="T168" s="104"/>
      <c r="U168" s="104">
        <v>0</v>
      </c>
      <c r="V168" s="104"/>
      <c r="W168" s="104">
        <v>0</v>
      </c>
      <c r="X168" s="104">
        <v>0</v>
      </c>
      <c r="Y168" s="104">
        <v>0</v>
      </c>
      <c r="Z168" s="104">
        <v>0</v>
      </c>
      <c r="AA168" s="104"/>
      <c r="AB168" s="104"/>
      <c r="AC168" s="104"/>
      <c r="AD168" s="104">
        <v>0</v>
      </c>
    </row>
    <row r="169" spans="1:31" x14ac:dyDescent="0.25">
      <c r="A169" s="101"/>
      <c r="B169" s="102" t="s">
        <v>18</v>
      </c>
      <c r="C169" s="103"/>
      <c r="D169" s="103"/>
      <c r="E169" s="112"/>
      <c r="F169" s="104">
        <v>0</v>
      </c>
      <c r="G169" s="104"/>
      <c r="H169" s="104"/>
      <c r="I169" s="104"/>
      <c r="J169" s="104"/>
      <c r="K169" s="104"/>
      <c r="L169" s="104"/>
      <c r="M169" s="104"/>
      <c r="N169" s="104"/>
      <c r="O169" s="104"/>
      <c r="P169" s="104">
        <v>0</v>
      </c>
      <c r="Q169" s="104"/>
      <c r="R169" s="104"/>
      <c r="S169" s="104">
        <v>2880000</v>
      </c>
      <c r="T169" s="104"/>
      <c r="U169" s="104">
        <v>960000</v>
      </c>
      <c r="V169" s="104">
        <v>885000</v>
      </c>
      <c r="W169" s="104">
        <v>810000</v>
      </c>
      <c r="X169" s="104">
        <v>1110000</v>
      </c>
      <c r="Y169" s="104">
        <v>0</v>
      </c>
      <c r="Z169" s="104">
        <v>33567</v>
      </c>
      <c r="AA169" s="104">
        <v>525000</v>
      </c>
      <c r="AB169" s="104"/>
      <c r="AC169" s="104"/>
      <c r="AD169" s="104">
        <f>SUM(F169:AA169)</f>
        <v>7203567</v>
      </c>
    </row>
    <row r="170" spans="1:31" x14ac:dyDescent="0.25">
      <c r="A170" s="101"/>
      <c r="B170" s="102" t="s">
        <v>19</v>
      </c>
      <c r="C170" s="103"/>
      <c r="D170" s="103"/>
      <c r="E170" s="99"/>
      <c r="F170" s="104">
        <v>154431.6</v>
      </c>
      <c r="G170" s="104"/>
      <c r="H170" s="104"/>
      <c r="I170" s="104"/>
      <c r="J170" s="104"/>
      <c r="K170" s="104"/>
      <c r="L170" s="104"/>
      <c r="M170" s="104"/>
      <c r="N170" s="104"/>
      <c r="O170" s="104"/>
      <c r="P170" s="104">
        <v>814985.74</v>
      </c>
      <c r="Q170" s="104"/>
      <c r="R170" s="104"/>
      <c r="S170" s="104">
        <v>161116.6</v>
      </c>
      <c r="T170" s="104"/>
      <c r="U170" s="104">
        <v>147746.6</v>
      </c>
      <c r="V170" s="104">
        <v>154431.6</v>
      </c>
      <c r="W170" s="104">
        <v>145145.4</v>
      </c>
      <c r="X170" s="104">
        <v>145145.4</v>
      </c>
      <c r="Y170" s="104">
        <v>145145.4</v>
      </c>
      <c r="Z170" s="104">
        <v>0</v>
      </c>
      <c r="AA170" s="104">
        <v>92924.38</v>
      </c>
      <c r="AB170" s="104"/>
      <c r="AC170" s="104"/>
      <c r="AD170" s="104">
        <f>SUM(F170:AA170)</f>
        <v>1961072.7199999997</v>
      </c>
    </row>
    <row r="171" spans="1:31" x14ac:dyDescent="0.25">
      <c r="A171" s="101"/>
      <c r="B171" s="110" t="s">
        <v>20</v>
      </c>
      <c r="C171" s="103"/>
      <c r="D171" s="103"/>
      <c r="E171" s="99"/>
      <c r="F171" s="104">
        <v>0</v>
      </c>
      <c r="G171" s="104"/>
      <c r="H171" s="104"/>
      <c r="I171" s="104"/>
      <c r="J171" s="104"/>
      <c r="K171" s="104"/>
      <c r="L171" s="104"/>
      <c r="M171" s="104"/>
      <c r="N171" s="104"/>
      <c r="O171" s="104"/>
      <c r="P171" s="104">
        <v>0</v>
      </c>
      <c r="Q171" s="104"/>
      <c r="R171" s="104"/>
      <c r="S171" s="104">
        <v>0</v>
      </c>
      <c r="T171" s="104"/>
      <c r="U171" s="104">
        <v>0</v>
      </c>
      <c r="V171" s="104">
        <v>0</v>
      </c>
      <c r="W171" s="104">
        <v>0</v>
      </c>
      <c r="X171" s="104">
        <v>0</v>
      </c>
      <c r="Y171" s="104">
        <v>0</v>
      </c>
      <c r="Z171" s="104">
        <v>0</v>
      </c>
      <c r="AA171" s="104"/>
      <c r="AB171" s="104"/>
      <c r="AC171" s="104"/>
      <c r="AD171" s="104">
        <f>SUM(F171:Z171)</f>
        <v>0</v>
      </c>
    </row>
    <row r="172" spans="1:31" x14ac:dyDescent="0.25">
      <c r="A172" s="101"/>
      <c r="B172" s="107" t="s">
        <v>21</v>
      </c>
      <c r="C172" s="107"/>
      <c r="D172" s="107"/>
      <c r="E172" s="107"/>
      <c r="F172" s="104">
        <v>0</v>
      </c>
      <c r="G172" s="104"/>
      <c r="H172" s="104"/>
      <c r="I172" s="104"/>
      <c r="J172" s="104"/>
      <c r="K172" s="104"/>
      <c r="L172" s="104"/>
      <c r="M172" s="104"/>
      <c r="N172" s="104"/>
      <c r="O172" s="104"/>
      <c r="P172" s="104">
        <v>0</v>
      </c>
      <c r="Q172" s="104"/>
      <c r="R172" s="104"/>
      <c r="S172" s="104">
        <v>0</v>
      </c>
      <c r="T172" s="104"/>
      <c r="U172" s="104">
        <v>0</v>
      </c>
      <c r="V172" s="104">
        <v>0</v>
      </c>
      <c r="W172" s="104">
        <v>0</v>
      </c>
      <c r="X172" s="104">
        <v>0</v>
      </c>
      <c r="Y172" s="104">
        <v>0</v>
      </c>
      <c r="Z172" s="104">
        <v>0</v>
      </c>
      <c r="AA172" s="104"/>
      <c r="AB172" s="104"/>
      <c r="AC172" s="104"/>
      <c r="AD172" s="104">
        <f>SUM(F172:X172)</f>
        <v>0</v>
      </c>
    </row>
    <row r="173" spans="1:31" x14ac:dyDescent="0.25">
      <c r="A173" s="101"/>
      <c r="B173" s="110" t="s">
        <v>22</v>
      </c>
      <c r="C173" s="107"/>
      <c r="D173" s="107"/>
      <c r="E173" s="107"/>
      <c r="F173" s="104">
        <v>0</v>
      </c>
      <c r="G173" s="104"/>
      <c r="H173" s="104"/>
      <c r="I173" s="104"/>
      <c r="J173" s="104"/>
      <c r="K173" s="104"/>
      <c r="L173" s="104"/>
      <c r="M173" s="104"/>
      <c r="N173" s="104"/>
      <c r="O173" s="104"/>
      <c r="P173" s="104">
        <v>0</v>
      </c>
      <c r="Q173" s="104"/>
      <c r="R173" s="104"/>
      <c r="S173" s="104">
        <v>0</v>
      </c>
      <c r="T173" s="104"/>
      <c r="U173" s="104">
        <v>0</v>
      </c>
      <c r="V173" s="104">
        <v>300000</v>
      </c>
      <c r="W173" s="104">
        <v>0</v>
      </c>
      <c r="X173" s="104">
        <v>120000</v>
      </c>
      <c r="Y173" s="104">
        <v>260000</v>
      </c>
      <c r="Z173" s="104">
        <v>0</v>
      </c>
      <c r="AA173" s="104">
        <v>110000</v>
      </c>
      <c r="AB173" s="104"/>
      <c r="AC173" s="104"/>
      <c r="AD173" s="104">
        <f>SUM(F173:Y173)</f>
        <v>680000</v>
      </c>
    </row>
    <row r="174" spans="1:31" x14ac:dyDescent="0.25">
      <c r="A174" s="101"/>
      <c r="B174" s="110" t="s">
        <v>23</v>
      </c>
      <c r="C174" s="107"/>
      <c r="D174" s="107"/>
      <c r="E174" s="99"/>
      <c r="F174" s="104">
        <v>0</v>
      </c>
      <c r="G174" s="104"/>
      <c r="H174" s="104"/>
      <c r="I174" s="104"/>
      <c r="J174" s="104"/>
      <c r="K174" s="104"/>
      <c r="L174" s="104"/>
      <c r="M174" s="104"/>
      <c r="N174" s="104"/>
      <c r="O174" s="104"/>
      <c r="P174" s="104">
        <v>0</v>
      </c>
      <c r="Q174" s="104"/>
      <c r="R174" s="104"/>
      <c r="S174" s="104">
        <v>0</v>
      </c>
      <c r="T174" s="104"/>
      <c r="U174" s="104">
        <v>0</v>
      </c>
      <c r="V174" s="104">
        <v>0</v>
      </c>
      <c r="W174" s="104">
        <v>0</v>
      </c>
      <c r="X174" s="104">
        <v>0</v>
      </c>
      <c r="Y174" s="104">
        <v>0</v>
      </c>
      <c r="Z174" s="104">
        <v>0</v>
      </c>
      <c r="AA174" s="104"/>
      <c r="AB174" s="104"/>
      <c r="AC174" s="104"/>
      <c r="AD174" s="104">
        <f>SUM(F174:X174)</f>
        <v>0</v>
      </c>
    </row>
    <row r="175" spans="1:31" x14ac:dyDescent="0.25">
      <c r="A175" s="101"/>
      <c r="B175" s="107" t="s">
        <v>164</v>
      </c>
      <c r="C175" s="107"/>
      <c r="D175" s="107"/>
      <c r="E175" s="99"/>
      <c r="F175" s="104">
        <v>0</v>
      </c>
      <c r="G175" s="104"/>
      <c r="H175" s="104"/>
      <c r="I175" s="104"/>
      <c r="J175" s="104"/>
      <c r="K175" s="104"/>
      <c r="L175" s="104"/>
      <c r="M175" s="104"/>
      <c r="N175" s="104"/>
      <c r="O175" s="104"/>
      <c r="P175" s="104">
        <v>0</v>
      </c>
      <c r="Q175" s="104"/>
      <c r="R175" s="104"/>
      <c r="S175" s="104">
        <v>0</v>
      </c>
      <c r="T175" s="104"/>
      <c r="U175" s="104">
        <v>0</v>
      </c>
      <c r="V175" s="104">
        <v>0</v>
      </c>
      <c r="W175" s="104">
        <v>0</v>
      </c>
      <c r="X175" s="104">
        <v>0</v>
      </c>
      <c r="Y175" s="104">
        <v>0</v>
      </c>
      <c r="Z175" s="104">
        <v>0</v>
      </c>
      <c r="AA175" s="104"/>
      <c r="AB175" s="104"/>
      <c r="AC175" s="104"/>
      <c r="AD175" s="104">
        <f>SUM(F175:X175)</f>
        <v>0</v>
      </c>
    </row>
    <row r="176" spans="1:31" x14ac:dyDescent="0.25">
      <c r="A176" s="97" t="s">
        <v>24</v>
      </c>
      <c r="B176" s="108" t="s">
        <v>25</v>
      </c>
      <c r="C176" s="103"/>
      <c r="D176" s="99"/>
      <c r="E176" s="99"/>
      <c r="F176" s="100">
        <f>+F183</f>
        <v>336150.1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100">
        <f>SUM(P177:P187)</f>
        <v>1868818.2799999998</v>
      </c>
      <c r="Q176" s="100"/>
      <c r="R176" s="100"/>
      <c r="S176" s="100">
        <f>SUM(S178:S183)</f>
        <v>1197967.47</v>
      </c>
      <c r="T176" s="100"/>
      <c r="U176" s="100">
        <f t="shared" ref="U176" si="7">SUM(U178:U183)</f>
        <v>1354908.23</v>
      </c>
      <c r="V176" s="100">
        <f>SUM(V178:V200)+V177</f>
        <v>3003948.19</v>
      </c>
      <c r="W176" s="100">
        <f>+W177+W178+W179+W180+W181+W182+W183+W184+W185</f>
        <v>3539603.4299999997</v>
      </c>
      <c r="X176" s="100">
        <f>SUM(X178:X183)+X187</f>
        <v>5135265.1199999992</v>
      </c>
      <c r="Y176" s="100">
        <f>SUM(Y178:Y183)+Y187</f>
        <v>1154265.69</v>
      </c>
      <c r="Z176" s="100">
        <f>SUM(Z178:Z183)+Z187</f>
        <v>308082</v>
      </c>
      <c r="AA176" s="100">
        <f>SUM(AA178:AA183)+AA187+AA177</f>
        <v>945674.23</v>
      </c>
      <c r="AB176" s="100"/>
      <c r="AC176" s="100"/>
      <c r="AD176" s="100">
        <f>+AD185+AD183+AD182+AD181+AD180+AD179+AD178+AD177+AD187</f>
        <v>18475641.369999997</v>
      </c>
    </row>
    <row r="177" spans="1:31" x14ac:dyDescent="0.25">
      <c r="A177" s="101"/>
      <c r="B177" s="107" t="s">
        <v>165</v>
      </c>
      <c r="C177" s="107"/>
      <c r="D177" s="107"/>
      <c r="E177" s="99"/>
      <c r="F177" s="104">
        <v>0</v>
      </c>
      <c r="G177" s="104"/>
      <c r="H177" s="104"/>
      <c r="I177" s="104"/>
      <c r="J177" s="104"/>
      <c r="K177" s="104"/>
      <c r="L177" s="104"/>
      <c r="M177" s="104"/>
      <c r="N177" s="104"/>
      <c r="O177" s="104"/>
      <c r="P177" s="104">
        <v>344634.88</v>
      </c>
      <c r="Q177" s="104"/>
      <c r="R177" s="104"/>
      <c r="S177" s="104">
        <v>0</v>
      </c>
      <c r="T177" s="104"/>
      <c r="U177" s="104">
        <v>0</v>
      </c>
      <c r="V177" s="104">
        <v>219711.47</v>
      </c>
      <c r="W177" s="104">
        <v>2786616.23</v>
      </c>
      <c r="X177" s="104">
        <v>0</v>
      </c>
      <c r="Y177" s="104">
        <v>0</v>
      </c>
      <c r="Z177" s="104">
        <v>0</v>
      </c>
      <c r="AA177" s="104">
        <v>236632.86</v>
      </c>
      <c r="AB177" s="104"/>
      <c r="AC177" s="104"/>
      <c r="AD177" s="104">
        <f>SUM(F177:AA177)</f>
        <v>3587595.44</v>
      </c>
    </row>
    <row r="178" spans="1:31" x14ac:dyDescent="0.25">
      <c r="A178" s="101"/>
      <c r="B178" s="102" t="s">
        <v>26</v>
      </c>
      <c r="C178" s="103"/>
      <c r="D178" s="103"/>
      <c r="E178" s="99"/>
      <c r="F178" s="104">
        <v>0</v>
      </c>
      <c r="G178" s="104"/>
      <c r="H178" s="104"/>
      <c r="I178" s="104"/>
      <c r="J178" s="104"/>
      <c r="K178" s="104"/>
      <c r="L178" s="104"/>
      <c r="M178" s="104"/>
      <c r="N178" s="104"/>
      <c r="O178" s="104"/>
      <c r="P178" s="104">
        <v>0</v>
      </c>
      <c r="Q178" s="104"/>
      <c r="R178" s="104"/>
      <c r="S178" s="104">
        <v>0</v>
      </c>
      <c r="T178" s="104"/>
      <c r="U178" s="104">
        <v>0</v>
      </c>
      <c r="V178" s="104">
        <v>0</v>
      </c>
      <c r="W178" s="104">
        <v>0</v>
      </c>
      <c r="X178" s="104">
        <v>0</v>
      </c>
      <c r="Y178" s="104">
        <v>0</v>
      </c>
      <c r="Z178" s="104">
        <v>0</v>
      </c>
      <c r="AA178" s="104"/>
      <c r="AB178" s="104"/>
      <c r="AC178" s="104"/>
      <c r="AD178" s="104">
        <f>SUM(F178:X178)</f>
        <v>0</v>
      </c>
    </row>
    <row r="179" spans="1:31" x14ac:dyDescent="0.25">
      <c r="A179" s="101"/>
      <c r="B179" s="107" t="s">
        <v>166</v>
      </c>
      <c r="C179" s="107"/>
      <c r="D179" s="107"/>
      <c r="E179" s="99"/>
      <c r="F179" s="104">
        <v>0</v>
      </c>
      <c r="G179" s="104"/>
      <c r="H179" s="104"/>
      <c r="I179" s="104"/>
      <c r="J179" s="104"/>
      <c r="K179" s="104"/>
      <c r="L179" s="104"/>
      <c r="M179" s="104"/>
      <c r="N179" s="104"/>
      <c r="O179" s="104"/>
      <c r="P179" s="104">
        <v>0</v>
      </c>
      <c r="Q179" s="104"/>
      <c r="R179" s="104"/>
      <c r="S179" s="104">
        <v>0</v>
      </c>
      <c r="T179" s="104"/>
      <c r="U179" s="104">
        <v>0</v>
      </c>
      <c r="V179" s="104">
        <v>183179.84</v>
      </c>
      <c r="W179" s="104">
        <v>0</v>
      </c>
      <c r="X179" s="104">
        <v>301250.09999999998</v>
      </c>
      <c r="Y179" s="104">
        <v>0</v>
      </c>
      <c r="Z179" s="104">
        <v>0</v>
      </c>
      <c r="AA179" s="104"/>
      <c r="AB179" s="104"/>
      <c r="AC179" s="104"/>
      <c r="AD179" s="104">
        <f>SUM(F179:Z179)</f>
        <v>484429.93999999994</v>
      </c>
    </row>
    <row r="180" spans="1:31" x14ac:dyDescent="0.25">
      <c r="A180" s="101"/>
      <c r="B180" s="111" t="s">
        <v>27</v>
      </c>
      <c r="C180" s="111"/>
      <c r="D180" s="111"/>
      <c r="E180" s="99"/>
      <c r="F180" s="104">
        <v>0</v>
      </c>
      <c r="G180" s="104"/>
      <c r="H180" s="104"/>
      <c r="I180" s="104"/>
      <c r="J180" s="104"/>
      <c r="K180" s="104"/>
      <c r="L180" s="104"/>
      <c r="M180" s="104"/>
      <c r="N180" s="104"/>
      <c r="O180" s="104"/>
      <c r="P180" s="104">
        <v>0</v>
      </c>
      <c r="Q180" s="104"/>
      <c r="R180" s="104"/>
      <c r="S180" s="104">
        <v>0</v>
      </c>
      <c r="T180" s="104"/>
      <c r="U180" s="104">
        <v>0</v>
      </c>
      <c r="V180" s="104">
        <v>0</v>
      </c>
      <c r="W180" s="104">
        <v>0</v>
      </c>
      <c r="X180" s="104">
        <v>0</v>
      </c>
      <c r="Y180" s="104">
        <v>0</v>
      </c>
      <c r="Z180" s="104">
        <v>0</v>
      </c>
      <c r="AA180" s="104"/>
      <c r="AB180" s="104"/>
      <c r="AC180" s="104"/>
      <c r="AD180" s="104">
        <f>SUM(F180:X180)</f>
        <v>0</v>
      </c>
    </row>
    <row r="181" spans="1:31" x14ac:dyDescent="0.25">
      <c r="A181" s="101"/>
      <c r="B181" s="107" t="s">
        <v>167</v>
      </c>
      <c r="C181" s="107"/>
      <c r="D181" s="107"/>
      <c r="E181" s="99"/>
      <c r="F181" s="104">
        <v>0</v>
      </c>
      <c r="G181" s="104"/>
      <c r="H181" s="104"/>
      <c r="I181" s="104"/>
      <c r="J181" s="104"/>
      <c r="K181" s="104"/>
      <c r="L181" s="104"/>
      <c r="M181" s="104"/>
      <c r="N181" s="104"/>
      <c r="O181" s="104"/>
      <c r="P181" s="104">
        <v>0</v>
      </c>
      <c r="Q181" s="104"/>
      <c r="R181" s="104"/>
      <c r="S181" s="104">
        <v>0</v>
      </c>
      <c r="T181" s="104"/>
      <c r="U181" s="104">
        <v>0</v>
      </c>
      <c r="V181" s="104">
        <v>1879325.14</v>
      </c>
      <c r="W181" s="104">
        <v>0</v>
      </c>
      <c r="X181" s="104">
        <v>0</v>
      </c>
      <c r="Y181" s="104">
        <v>0</v>
      </c>
      <c r="Z181" s="104">
        <v>0</v>
      </c>
      <c r="AA181" s="104">
        <v>369041.37</v>
      </c>
      <c r="AB181" s="104"/>
      <c r="AC181" s="104"/>
      <c r="AD181" s="104">
        <f>SUM(F181:X181)</f>
        <v>1879325.14</v>
      </c>
    </row>
    <row r="182" spans="1:31" x14ac:dyDescent="0.25">
      <c r="A182" s="101"/>
      <c r="B182" s="107" t="s">
        <v>168</v>
      </c>
      <c r="C182" s="107"/>
      <c r="D182" s="107"/>
      <c r="E182" s="99"/>
      <c r="F182" s="104">
        <v>0</v>
      </c>
      <c r="G182" s="104"/>
      <c r="H182" s="104"/>
      <c r="I182" s="104"/>
      <c r="J182" s="104"/>
      <c r="K182" s="104"/>
      <c r="L182" s="104"/>
      <c r="M182" s="104"/>
      <c r="N182" s="104"/>
      <c r="O182" s="104"/>
      <c r="P182" s="104">
        <v>0</v>
      </c>
      <c r="Q182" s="104"/>
      <c r="R182" s="104"/>
      <c r="S182" s="104">
        <v>0</v>
      </c>
      <c r="T182" s="104"/>
      <c r="U182" s="104">
        <v>0</v>
      </c>
      <c r="V182" s="104">
        <v>0</v>
      </c>
      <c r="W182" s="104">
        <v>0</v>
      </c>
      <c r="X182" s="104">
        <v>0</v>
      </c>
      <c r="Y182" s="104">
        <v>362165.69</v>
      </c>
      <c r="Z182" s="104">
        <v>0</v>
      </c>
      <c r="AA182" s="104"/>
      <c r="AB182" s="104"/>
      <c r="AC182" s="104"/>
      <c r="AD182" s="104">
        <f>SUM(F182:Y182)</f>
        <v>362165.69</v>
      </c>
    </row>
    <row r="183" spans="1:31" x14ac:dyDescent="0.25">
      <c r="A183" s="101"/>
      <c r="B183" s="110" t="s">
        <v>28</v>
      </c>
      <c r="C183" s="107"/>
      <c r="D183" s="107"/>
      <c r="E183" s="99"/>
      <c r="F183" s="104">
        <v>336150.1</v>
      </c>
      <c r="G183" s="104"/>
      <c r="H183" s="104"/>
      <c r="I183" s="104"/>
      <c r="J183" s="104"/>
      <c r="K183" s="104"/>
      <c r="L183" s="104"/>
      <c r="M183" s="104"/>
      <c r="N183" s="104"/>
      <c r="O183" s="104"/>
      <c r="P183" s="104">
        <v>1524183.4</v>
      </c>
      <c r="Q183" s="104"/>
      <c r="R183" s="104"/>
      <c r="S183" s="104">
        <v>1197967.47</v>
      </c>
      <c r="T183" s="104"/>
      <c r="U183" s="104">
        <v>1354908.23</v>
      </c>
      <c r="V183" s="104">
        <v>576293.11</v>
      </c>
      <c r="W183" s="104">
        <v>752987.2</v>
      </c>
      <c r="X183" s="104">
        <v>4351229.75</v>
      </c>
      <c r="Y183" s="104">
        <v>792100</v>
      </c>
      <c r="Z183" s="104">
        <v>308082</v>
      </c>
      <c r="AA183" s="104">
        <v>340000</v>
      </c>
      <c r="AB183" s="104"/>
      <c r="AC183" s="104"/>
      <c r="AD183" s="104">
        <f>SUM(F183:AA183)</f>
        <v>11533901.26</v>
      </c>
      <c r="AE183" s="28">
        <f>SUM(F183:AA183)</f>
        <v>11533901.26</v>
      </c>
    </row>
    <row r="184" spans="1:31" x14ac:dyDescent="0.25">
      <c r="A184" s="101"/>
      <c r="B184" s="110" t="s">
        <v>29</v>
      </c>
      <c r="C184" s="107"/>
      <c r="D184" s="107"/>
      <c r="E184" s="99"/>
      <c r="F184" s="104">
        <v>0</v>
      </c>
      <c r="G184" s="104"/>
      <c r="H184" s="104"/>
      <c r="I184" s="104"/>
      <c r="J184" s="104"/>
      <c r="K184" s="104"/>
      <c r="L184" s="104"/>
      <c r="M184" s="104"/>
      <c r="N184" s="104"/>
      <c r="O184" s="104"/>
      <c r="P184" s="104">
        <v>0</v>
      </c>
      <c r="Q184" s="104"/>
      <c r="R184" s="104"/>
      <c r="S184" s="104">
        <v>0</v>
      </c>
      <c r="T184" s="104"/>
      <c r="U184" s="104">
        <v>0</v>
      </c>
      <c r="V184" s="104">
        <v>0</v>
      </c>
      <c r="W184" s="104">
        <v>0</v>
      </c>
      <c r="X184" s="104">
        <v>0</v>
      </c>
      <c r="Y184" s="104">
        <v>0</v>
      </c>
      <c r="Z184" s="104">
        <v>0</v>
      </c>
      <c r="AA184" s="104">
        <v>0</v>
      </c>
      <c r="AB184" s="104"/>
      <c r="AC184" s="104"/>
      <c r="AD184" s="104">
        <f>+P184+F184</f>
        <v>0</v>
      </c>
    </row>
    <row r="185" spans="1:31" x14ac:dyDescent="0.25">
      <c r="A185" s="101"/>
      <c r="B185" s="113" t="s">
        <v>30</v>
      </c>
      <c r="C185" s="107"/>
      <c r="D185" s="107"/>
      <c r="E185" s="114"/>
      <c r="F185" s="104">
        <v>0</v>
      </c>
      <c r="G185" s="104"/>
      <c r="H185" s="104"/>
      <c r="I185" s="104"/>
      <c r="J185" s="104"/>
      <c r="K185" s="104"/>
      <c r="L185" s="104"/>
      <c r="M185" s="104"/>
      <c r="N185" s="104"/>
      <c r="O185" s="104"/>
      <c r="P185" s="104">
        <v>0</v>
      </c>
      <c r="Q185" s="104"/>
      <c r="R185" s="104"/>
      <c r="S185" s="104">
        <v>0</v>
      </c>
      <c r="T185" s="104"/>
      <c r="U185" s="104">
        <v>0</v>
      </c>
      <c r="V185" s="104">
        <v>0</v>
      </c>
      <c r="W185" s="104">
        <v>0</v>
      </c>
      <c r="X185" s="104">
        <v>0</v>
      </c>
      <c r="Y185" s="104">
        <v>0</v>
      </c>
      <c r="Z185" s="104">
        <v>0</v>
      </c>
      <c r="AA185" s="104">
        <v>0</v>
      </c>
      <c r="AB185" s="104"/>
      <c r="AC185" s="104"/>
      <c r="AD185" s="104">
        <f>+P185+F185</f>
        <v>0</v>
      </c>
    </row>
    <row r="186" spans="1:31" x14ac:dyDescent="0.25">
      <c r="A186" s="101"/>
      <c r="B186" s="113" t="s">
        <v>31</v>
      </c>
      <c r="C186" s="107"/>
      <c r="D186" s="107"/>
      <c r="E186" s="114"/>
      <c r="F186" s="104">
        <v>0</v>
      </c>
      <c r="G186" s="104"/>
      <c r="H186" s="104"/>
      <c r="I186" s="104"/>
      <c r="J186" s="104"/>
      <c r="K186" s="104"/>
      <c r="L186" s="104"/>
      <c r="M186" s="104"/>
      <c r="N186" s="104"/>
      <c r="O186" s="104"/>
      <c r="P186" s="104">
        <v>0</v>
      </c>
      <c r="Q186" s="104"/>
      <c r="R186" s="104"/>
      <c r="S186" s="104">
        <v>0</v>
      </c>
      <c r="T186" s="104"/>
      <c r="U186" s="104">
        <v>0</v>
      </c>
      <c r="V186" s="104">
        <v>0</v>
      </c>
      <c r="W186" s="104">
        <v>0</v>
      </c>
      <c r="X186" s="104">
        <v>0</v>
      </c>
      <c r="Y186" s="104">
        <v>0</v>
      </c>
      <c r="Z186" s="104">
        <v>0</v>
      </c>
      <c r="AA186" s="104">
        <v>0</v>
      </c>
      <c r="AB186" s="104"/>
      <c r="AC186" s="104"/>
      <c r="AD186" s="104">
        <f>+P186+F186</f>
        <v>0</v>
      </c>
    </row>
    <row r="187" spans="1:31" x14ac:dyDescent="0.25">
      <c r="A187" s="101"/>
      <c r="B187" s="111" t="s">
        <v>32</v>
      </c>
      <c r="C187" s="111"/>
      <c r="D187" s="111"/>
      <c r="E187" s="99"/>
      <c r="F187" s="104">
        <v>0</v>
      </c>
      <c r="G187" s="104"/>
      <c r="H187" s="104"/>
      <c r="I187" s="104"/>
      <c r="J187" s="104"/>
      <c r="K187" s="104"/>
      <c r="L187" s="104"/>
      <c r="M187" s="104"/>
      <c r="N187" s="104"/>
      <c r="O187" s="104"/>
      <c r="P187" s="104">
        <v>0</v>
      </c>
      <c r="Q187" s="104"/>
      <c r="R187" s="104"/>
      <c r="S187" s="104">
        <v>0</v>
      </c>
      <c r="T187" s="104"/>
      <c r="U187" s="104">
        <v>0</v>
      </c>
      <c r="V187" s="104">
        <v>145438.63</v>
      </c>
      <c r="W187" s="104">
        <v>0</v>
      </c>
      <c r="X187" s="104">
        <v>482785.27</v>
      </c>
      <c r="Y187" s="104">
        <v>0</v>
      </c>
      <c r="Z187" s="104">
        <v>0</v>
      </c>
      <c r="AA187" s="104">
        <v>0</v>
      </c>
      <c r="AB187" s="104"/>
      <c r="AC187" s="104"/>
      <c r="AD187" s="104">
        <f>SUM(F187:X187)</f>
        <v>628223.9</v>
      </c>
    </row>
    <row r="188" spans="1:31" x14ac:dyDescent="0.25">
      <c r="A188" s="97" t="s">
        <v>33</v>
      </c>
      <c r="B188" s="108" t="s">
        <v>34</v>
      </c>
      <c r="C188" s="103"/>
      <c r="D188" s="99"/>
      <c r="E188" s="99"/>
      <c r="F188" s="100">
        <v>0</v>
      </c>
      <c r="G188" s="100"/>
      <c r="H188" s="100"/>
      <c r="I188" s="100"/>
      <c r="J188" s="100"/>
      <c r="K188" s="100"/>
      <c r="L188" s="100"/>
      <c r="M188" s="100"/>
      <c r="N188" s="100"/>
      <c r="O188" s="100"/>
      <c r="P188" s="100">
        <v>0</v>
      </c>
      <c r="Q188" s="100"/>
      <c r="R188" s="100"/>
      <c r="S188" s="100">
        <v>0</v>
      </c>
      <c r="T188" s="100"/>
      <c r="U188" s="100">
        <v>0</v>
      </c>
      <c r="V188" s="100">
        <v>0</v>
      </c>
      <c r="W188" s="100">
        <v>0</v>
      </c>
      <c r="X188" s="100">
        <v>0</v>
      </c>
      <c r="Y188" s="100">
        <v>0</v>
      </c>
      <c r="Z188" s="100">
        <v>0</v>
      </c>
      <c r="AA188" s="100">
        <v>0</v>
      </c>
      <c r="AB188" s="100"/>
      <c r="AC188" s="100"/>
      <c r="AD188" s="100">
        <f t="shared" ref="AD188:AD200" si="8">+P188+F188</f>
        <v>0</v>
      </c>
    </row>
    <row r="189" spans="1:31" x14ac:dyDescent="0.25">
      <c r="A189" s="101"/>
      <c r="B189" s="440" t="s">
        <v>35</v>
      </c>
      <c r="C189" s="440"/>
      <c r="D189" s="440"/>
      <c r="E189" s="440"/>
      <c r="F189" s="104">
        <v>0</v>
      </c>
      <c r="G189" s="104"/>
      <c r="H189" s="104"/>
      <c r="I189" s="104"/>
      <c r="J189" s="104"/>
      <c r="K189" s="104"/>
      <c r="L189" s="104"/>
      <c r="M189" s="104"/>
      <c r="N189" s="104"/>
      <c r="O189" s="104"/>
      <c r="P189" s="104">
        <v>0</v>
      </c>
      <c r="Q189" s="104"/>
      <c r="R189" s="104"/>
      <c r="S189" s="104">
        <v>0</v>
      </c>
      <c r="T189" s="104"/>
      <c r="U189" s="104">
        <v>0</v>
      </c>
      <c r="V189" s="104">
        <v>0</v>
      </c>
      <c r="W189" s="104">
        <v>0</v>
      </c>
      <c r="X189" s="104">
        <v>0</v>
      </c>
      <c r="Y189" s="104">
        <v>0</v>
      </c>
      <c r="Z189" s="104">
        <v>0</v>
      </c>
      <c r="AA189" s="104">
        <v>0</v>
      </c>
      <c r="AB189" s="104"/>
      <c r="AC189" s="104"/>
      <c r="AD189" s="104">
        <f t="shared" si="8"/>
        <v>0</v>
      </c>
    </row>
    <row r="190" spans="1:31" x14ac:dyDescent="0.25">
      <c r="A190" s="101"/>
      <c r="B190" s="110" t="s">
        <v>36</v>
      </c>
      <c r="C190" s="107"/>
      <c r="D190" s="107"/>
      <c r="E190" s="107"/>
      <c r="F190" s="104">
        <v>0</v>
      </c>
      <c r="G190" s="104"/>
      <c r="H190" s="104"/>
      <c r="I190" s="104"/>
      <c r="J190" s="104"/>
      <c r="K190" s="104"/>
      <c r="L190" s="104"/>
      <c r="M190" s="104"/>
      <c r="N190" s="104"/>
      <c r="O190" s="104"/>
      <c r="P190" s="104">
        <v>0</v>
      </c>
      <c r="Q190" s="104"/>
      <c r="R190" s="104"/>
      <c r="S190" s="104">
        <v>0</v>
      </c>
      <c r="T190" s="104"/>
      <c r="U190" s="104">
        <v>0</v>
      </c>
      <c r="V190" s="104">
        <v>0</v>
      </c>
      <c r="W190" s="104">
        <v>0</v>
      </c>
      <c r="X190" s="104">
        <v>0</v>
      </c>
      <c r="Y190" s="104">
        <v>0</v>
      </c>
      <c r="Z190" s="104">
        <v>0</v>
      </c>
      <c r="AA190" s="104">
        <v>0</v>
      </c>
      <c r="AB190" s="104"/>
      <c r="AC190" s="104"/>
      <c r="AD190" s="104">
        <f t="shared" si="8"/>
        <v>0</v>
      </c>
    </row>
    <row r="191" spans="1:31" x14ac:dyDescent="0.25">
      <c r="A191" s="101"/>
      <c r="B191" s="110" t="s">
        <v>37</v>
      </c>
      <c r="C191" s="107"/>
      <c r="D191" s="107"/>
      <c r="E191" s="99"/>
      <c r="F191" s="104">
        <v>0</v>
      </c>
      <c r="G191" s="104"/>
      <c r="H191" s="104"/>
      <c r="I191" s="104"/>
      <c r="J191" s="104"/>
      <c r="K191" s="104"/>
      <c r="L191" s="104"/>
      <c r="M191" s="104"/>
      <c r="N191" s="104"/>
      <c r="O191" s="104"/>
      <c r="P191" s="104">
        <v>0</v>
      </c>
      <c r="Q191" s="104"/>
      <c r="R191" s="104"/>
      <c r="S191" s="104">
        <v>0</v>
      </c>
      <c r="T191" s="104"/>
      <c r="U191" s="104">
        <v>0</v>
      </c>
      <c r="V191" s="104">
        <v>0</v>
      </c>
      <c r="W191" s="104">
        <v>0</v>
      </c>
      <c r="X191" s="104">
        <v>0</v>
      </c>
      <c r="Y191" s="104">
        <v>0</v>
      </c>
      <c r="Z191" s="104">
        <v>0</v>
      </c>
      <c r="AA191" s="104">
        <v>0</v>
      </c>
      <c r="AB191" s="104"/>
      <c r="AC191" s="104"/>
      <c r="AD191" s="104">
        <f t="shared" si="8"/>
        <v>0</v>
      </c>
    </row>
    <row r="192" spans="1:31" x14ac:dyDescent="0.25">
      <c r="A192" s="101"/>
      <c r="B192" s="110" t="s">
        <v>38</v>
      </c>
      <c r="C192" s="107"/>
      <c r="D192" s="107"/>
      <c r="E192" s="99"/>
      <c r="F192" s="104">
        <v>0</v>
      </c>
      <c r="G192" s="104"/>
      <c r="H192" s="104"/>
      <c r="I192" s="104"/>
      <c r="J192" s="104"/>
      <c r="K192" s="104"/>
      <c r="L192" s="104"/>
      <c r="M192" s="104"/>
      <c r="N192" s="104"/>
      <c r="O192" s="104"/>
      <c r="P192" s="104">
        <v>0</v>
      </c>
      <c r="Q192" s="104"/>
      <c r="R192" s="104"/>
      <c r="S192" s="104">
        <v>0</v>
      </c>
      <c r="T192" s="104"/>
      <c r="U192" s="104">
        <v>0</v>
      </c>
      <c r="V192" s="104">
        <v>0</v>
      </c>
      <c r="W192" s="104">
        <v>0</v>
      </c>
      <c r="X192" s="104">
        <v>0</v>
      </c>
      <c r="Y192" s="104">
        <v>0</v>
      </c>
      <c r="Z192" s="104">
        <v>0</v>
      </c>
      <c r="AA192" s="104">
        <v>0</v>
      </c>
      <c r="AB192" s="104"/>
      <c r="AC192" s="104"/>
      <c r="AD192" s="104">
        <f t="shared" si="8"/>
        <v>0</v>
      </c>
    </row>
    <row r="193" spans="1:30" x14ac:dyDescent="0.25">
      <c r="A193" s="101"/>
      <c r="B193" s="110" t="s">
        <v>39</v>
      </c>
      <c r="C193" s="107"/>
      <c r="D193" s="107"/>
      <c r="E193" s="99"/>
      <c r="F193" s="104">
        <v>0</v>
      </c>
      <c r="G193" s="104"/>
      <c r="H193" s="104"/>
      <c r="I193" s="104"/>
      <c r="J193" s="104"/>
      <c r="K193" s="104"/>
      <c r="L193" s="104"/>
      <c r="M193" s="104"/>
      <c r="N193" s="104"/>
      <c r="O193" s="104"/>
      <c r="P193" s="104">
        <v>0</v>
      </c>
      <c r="Q193" s="104"/>
      <c r="R193" s="104"/>
      <c r="S193" s="104">
        <v>0</v>
      </c>
      <c r="T193" s="104"/>
      <c r="U193" s="104">
        <v>0</v>
      </c>
      <c r="V193" s="104">
        <v>0</v>
      </c>
      <c r="W193" s="104">
        <v>0</v>
      </c>
      <c r="X193" s="104">
        <v>0</v>
      </c>
      <c r="Y193" s="104">
        <v>0</v>
      </c>
      <c r="Z193" s="104">
        <v>0</v>
      </c>
      <c r="AA193" s="104">
        <v>0</v>
      </c>
      <c r="AB193" s="104"/>
      <c r="AC193" s="104"/>
      <c r="AD193" s="104">
        <f t="shared" si="8"/>
        <v>0</v>
      </c>
    </row>
    <row r="194" spans="1:30" x14ac:dyDescent="0.25">
      <c r="A194" s="101"/>
      <c r="B194" s="110" t="s">
        <v>40</v>
      </c>
      <c r="C194" s="107"/>
      <c r="D194" s="107"/>
      <c r="E194" s="99"/>
      <c r="F194" s="104">
        <v>0</v>
      </c>
      <c r="G194" s="104"/>
      <c r="H194" s="104"/>
      <c r="I194" s="104"/>
      <c r="J194" s="104"/>
      <c r="K194" s="104"/>
      <c r="L194" s="104"/>
      <c r="M194" s="104"/>
      <c r="N194" s="104"/>
      <c r="O194" s="104"/>
      <c r="P194" s="104">
        <v>0</v>
      </c>
      <c r="Q194" s="104"/>
      <c r="R194" s="104"/>
      <c r="S194" s="104">
        <v>0</v>
      </c>
      <c r="T194" s="104"/>
      <c r="U194" s="104">
        <v>0</v>
      </c>
      <c r="V194" s="104">
        <v>0</v>
      </c>
      <c r="W194" s="104">
        <v>0</v>
      </c>
      <c r="X194" s="104">
        <v>0</v>
      </c>
      <c r="Y194" s="104">
        <v>0</v>
      </c>
      <c r="Z194" s="104">
        <v>0</v>
      </c>
      <c r="AA194" s="104">
        <v>0</v>
      </c>
      <c r="AB194" s="104"/>
      <c r="AC194" s="104"/>
      <c r="AD194" s="104">
        <f t="shared" si="8"/>
        <v>0</v>
      </c>
    </row>
    <row r="195" spans="1:30" x14ac:dyDescent="0.25">
      <c r="A195" s="101"/>
      <c r="B195" s="110" t="s">
        <v>41</v>
      </c>
      <c r="C195" s="107"/>
      <c r="D195" s="107"/>
      <c r="E195" s="99"/>
      <c r="F195" s="104">
        <v>0</v>
      </c>
      <c r="G195" s="104"/>
      <c r="H195" s="104"/>
      <c r="I195" s="104"/>
      <c r="J195" s="104"/>
      <c r="K195" s="104"/>
      <c r="L195" s="104"/>
      <c r="M195" s="104"/>
      <c r="N195" s="104"/>
      <c r="O195" s="104"/>
      <c r="P195" s="104">
        <v>0</v>
      </c>
      <c r="Q195" s="104"/>
      <c r="R195" s="104"/>
      <c r="S195" s="104">
        <v>0</v>
      </c>
      <c r="T195" s="104"/>
      <c r="U195" s="104">
        <v>0</v>
      </c>
      <c r="V195" s="104">
        <v>0</v>
      </c>
      <c r="W195" s="104">
        <v>0</v>
      </c>
      <c r="X195" s="104">
        <v>0</v>
      </c>
      <c r="Y195" s="104">
        <v>0</v>
      </c>
      <c r="Z195" s="104">
        <v>0</v>
      </c>
      <c r="AA195" s="104">
        <v>0</v>
      </c>
      <c r="AB195" s="104"/>
      <c r="AC195" s="104"/>
      <c r="AD195" s="104">
        <f t="shared" si="8"/>
        <v>0</v>
      </c>
    </row>
    <row r="196" spans="1:30" x14ac:dyDescent="0.25">
      <c r="A196" s="101"/>
      <c r="B196" s="110" t="s">
        <v>42</v>
      </c>
      <c r="C196" s="107"/>
      <c r="D196" s="107"/>
      <c r="E196" s="99"/>
      <c r="F196" s="104">
        <v>0</v>
      </c>
      <c r="G196" s="104"/>
      <c r="H196" s="104"/>
      <c r="I196" s="104"/>
      <c r="J196" s="104"/>
      <c r="K196" s="104"/>
      <c r="L196" s="104"/>
      <c r="M196" s="104"/>
      <c r="N196" s="104"/>
      <c r="O196" s="104"/>
      <c r="P196" s="104">
        <v>0</v>
      </c>
      <c r="Q196" s="104"/>
      <c r="R196" s="104"/>
      <c r="S196" s="104">
        <v>0</v>
      </c>
      <c r="T196" s="104"/>
      <c r="U196" s="104">
        <v>0</v>
      </c>
      <c r="V196" s="104">
        <v>0</v>
      </c>
      <c r="W196" s="104">
        <v>0</v>
      </c>
      <c r="X196" s="104">
        <v>0</v>
      </c>
      <c r="Y196" s="104">
        <v>0</v>
      </c>
      <c r="Z196" s="104">
        <v>0</v>
      </c>
      <c r="AA196" s="104">
        <v>0</v>
      </c>
      <c r="AB196" s="104"/>
      <c r="AC196" s="104"/>
      <c r="AD196" s="104">
        <f t="shared" si="8"/>
        <v>0</v>
      </c>
    </row>
    <row r="197" spans="1:30" x14ac:dyDescent="0.25">
      <c r="A197" s="101"/>
      <c r="B197" s="110" t="s">
        <v>41</v>
      </c>
      <c r="C197" s="107"/>
      <c r="D197" s="107"/>
      <c r="E197" s="99"/>
      <c r="F197" s="104">
        <v>0</v>
      </c>
      <c r="G197" s="104"/>
      <c r="H197" s="104"/>
      <c r="I197" s="104"/>
      <c r="J197" s="104"/>
      <c r="K197" s="104"/>
      <c r="L197" s="104"/>
      <c r="M197" s="104"/>
      <c r="N197" s="104"/>
      <c r="O197" s="104"/>
      <c r="P197" s="104">
        <v>0</v>
      </c>
      <c r="Q197" s="104"/>
      <c r="R197" s="104"/>
      <c r="S197" s="104">
        <v>0</v>
      </c>
      <c r="T197" s="104"/>
      <c r="U197" s="104">
        <v>0</v>
      </c>
      <c r="V197" s="104">
        <v>0</v>
      </c>
      <c r="W197" s="104">
        <v>0</v>
      </c>
      <c r="X197" s="104">
        <v>0</v>
      </c>
      <c r="Y197" s="104">
        <v>0</v>
      </c>
      <c r="Z197" s="104">
        <v>0</v>
      </c>
      <c r="AA197" s="104">
        <v>0</v>
      </c>
      <c r="AB197" s="104"/>
      <c r="AC197" s="104"/>
      <c r="AD197" s="104">
        <f t="shared" si="8"/>
        <v>0</v>
      </c>
    </row>
    <row r="198" spans="1:30" x14ac:dyDescent="0.25">
      <c r="A198" s="115"/>
      <c r="B198" s="116" t="s">
        <v>43</v>
      </c>
      <c r="C198" s="99"/>
      <c r="D198" s="99"/>
      <c r="E198" s="99"/>
      <c r="F198" s="104">
        <v>0</v>
      </c>
      <c r="G198" s="104"/>
      <c r="H198" s="104"/>
      <c r="I198" s="104"/>
      <c r="J198" s="104"/>
      <c r="K198" s="104"/>
      <c r="L198" s="104"/>
      <c r="M198" s="104"/>
      <c r="N198" s="104"/>
      <c r="O198" s="104"/>
      <c r="P198" s="104">
        <v>0</v>
      </c>
      <c r="Q198" s="104"/>
      <c r="R198" s="104"/>
      <c r="S198" s="104">
        <v>0</v>
      </c>
      <c r="T198" s="104"/>
      <c r="U198" s="104">
        <v>0</v>
      </c>
      <c r="V198" s="104">
        <v>0</v>
      </c>
      <c r="W198" s="104">
        <v>0</v>
      </c>
      <c r="X198" s="104">
        <v>0</v>
      </c>
      <c r="Y198" s="104">
        <v>0</v>
      </c>
      <c r="Z198" s="104">
        <v>0</v>
      </c>
      <c r="AA198" s="104">
        <v>0</v>
      </c>
      <c r="AB198" s="104"/>
      <c r="AC198" s="104"/>
      <c r="AD198" s="104">
        <f t="shared" si="8"/>
        <v>0</v>
      </c>
    </row>
    <row r="199" spans="1:30" x14ac:dyDescent="0.25">
      <c r="A199" s="115"/>
      <c r="B199" s="116" t="s">
        <v>44</v>
      </c>
      <c r="C199" s="99"/>
      <c r="D199" s="99"/>
      <c r="E199" s="99"/>
      <c r="F199" s="104">
        <v>0</v>
      </c>
      <c r="G199" s="104"/>
      <c r="H199" s="104"/>
      <c r="I199" s="104"/>
      <c r="J199" s="104"/>
      <c r="K199" s="104"/>
      <c r="L199" s="104"/>
      <c r="M199" s="104"/>
      <c r="N199" s="104"/>
      <c r="O199" s="104"/>
      <c r="P199" s="104">
        <v>0</v>
      </c>
      <c r="Q199" s="104"/>
      <c r="R199" s="104"/>
      <c r="S199" s="104">
        <v>0</v>
      </c>
      <c r="T199" s="104"/>
      <c r="U199" s="104">
        <v>0</v>
      </c>
      <c r="V199" s="104">
        <v>0</v>
      </c>
      <c r="W199" s="104">
        <v>0</v>
      </c>
      <c r="X199" s="104">
        <v>0</v>
      </c>
      <c r="Y199" s="104">
        <v>0</v>
      </c>
      <c r="Z199" s="104">
        <v>0</v>
      </c>
      <c r="AA199" s="104">
        <v>0</v>
      </c>
      <c r="AB199" s="104"/>
      <c r="AC199" s="104"/>
      <c r="AD199" s="104">
        <f t="shared" si="8"/>
        <v>0</v>
      </c>
    </row>
    <row r="200" spans="1:30" x14ac:dyDescent="0.25">
      <c r="A200" s="115"/>
      <c r="B200" s="116" t="s">
        <v>45</v>
      </c>
      <c r="C200" s="99"/>
      <c r="D200" s="99"/>
      <c r="E200" s="99"/>
      <c r="F200" s="104">
        <v>0</v>
      </c>
      <c r="G200" s="104"/>
      <c r="H200" s="104"/>
      <c r="I200" s="104"/>
      <c r="J200" s="104"/>
      <c r="K200" s="104"/>
      <c r="L200" s="104"/>
      <c r="M200" s="104"/>
      <c r="N200" s="104"/>
      <c r="O200" s="104"/>
      <c r="P200" s="104">
        <v>0</v>
      </c>
      <c r="Q200" s="104"/>
      <c r="R200" s="104"/>
      <c r="S200" s="104">
        <v>0</v>
      </c>
      <c r="T200" s="104"/>
      <c r="U200" s="104">
        <v>0</v>
      </c>
      <c r="V200" s="104">
        <v>0</v>
      </c>
      <c r="W200" s="104">
        <v>0</v>
      </c>
      <c r="X200" s="104">
        <v>0</v>
      </c>
      <c r="Y200" s="104">
        <v>0</v>
      </c>
      <c r="Z200" s="104">
        <v>0</v>
      </c>
      <c r="AA200" s="104">
        <v>0</v>
      </c>
      <c r="AB200" s="104"/>
      <c r="AC200" s="104"/>
      <c r="AD200" s="104">
        <f t="shared" si="8"/>
        <v>0</v>
      </c>
    </row>
    <row r="201" spans="1:30" x14ac:dyDescent="0.25">
      <c r="A201" s="117" t="s">
        <v>46</v>
      </c>
      <c r="B201" s="118" t="s">
        <v>47</v>
      </c>
      <c r="C201" s="116"/>
      <c r="D201" s="116"/>
      <c r="E201" s="116"/>
      <c r="F201" s="100">
        <v>0</v>
      </c>
      <c r="G201" s="100"/>
      <c r="H201" s="100"/>
      <c r="I201" s="100"/>
      <c r="J201" s="100"/>
      <c r="K201" s="100"/>
      <c r="L201" s="100"/>
      <c r="M201" s="100"/>
      <c r="N201" s="100"/>
      <c r="O201" s="100"/>
      <c r="P201" s="100">
        <v>0</v>
      </c>
      <c r="Q201" s="100"/>
      <c r="R201" s="100"/>
      <c r="S201" s="100">
        <v>0</v>
      </c>
      <c r="T201" s="100"/>
      <c r="U201" s="100">
        <v>0</v>
      </c>
      <c r="V201" s="100">
        <v>0</v>
      </c>
      <c r="W201" s="100">
        <v>0</v>
      </c>
      <c r="X201" s="100">
        <v>0</v>
      </c>
      <c r="Y201" s="100">
        <v>0</v>
      </c>
      <c r="Z201" s="100">
        <v>0</v>
      </c>
      <c r="AA201" s="100">
        <v>0</v>
      </c>
      <c r="AB201" s="100"/>
      <c r="AC201" s="100"/>
      <c r="AD201" s="100">
        <v>0</v>
      </c>
    </row>
    <row r="202" spans="1:30" x14ac:dyDescent="0.25">
      <c r="A202" s="119"/>
      <c r="B202" s="116" t="s">
        <v>48</v>
      </c>
      <c r="C202" s="116"/>
      <c r="D202" s="116"/>
      <c r="E202" s="116"/>
      <c r="F202" s="104">
        <v>0</v>
      </c>
      <c r="G202" s="104"/>
      <c r="H202" s="104"/>
      <c r="I202" s="104"/>
      <c r="J202" s="104"/>
      <c r="K202" s="104"/>
      <c r="L202" s="104"/>
      <c r="M202" s="104"/>
      <c r="N202" s="104"/>
      <c r="O202" s="104"/>
      <c r="P202" s="104">
        <v>0</v>
      </c>
      <c r="Q202" s="104"/>
      <c r="R202" s="104"/>
      <c r="S202" s="104">
        <v>0</v>
      </c>
      <c r="T202" s="104"/>
      <c r="U202" s="104">
        <v>0</v>
      </c>
      <c r="V202" s="104">
        <v>0</v>
      </c>
      <c r="W202" s="104">
        <v>0</v>
      </c>
      <c r="X202" s="104">
        <v>0</v>
      </c>
      <c r="Y202" s="104">
        <v>0</v>
      </c>
      <c r="Z202" s="104">
        <v>0</v>
      </c>
      <c r="AA202" s="104">
        <v>0</v>
      </c>
      <c r="AB202" s="104"/>
      <c r="AC202" s="104"/>
      <c r="AD202" s="104">
        <v>0</v>
      </c>
    </row>
    <row r="203" spans="1:30" x14ac:dyDescent="0.25">
      <c r="A203" s="119"/>
      <c r="B203" s="116" t="s">
        <v>49</v>
      </c>
      <c r="C203" s="116"/>
      <c r="D203" s="116"/>
      <c r="E203" s="116"/>
      <c r="F203" s="104">
        <v>0</v>
      </c>
      <c r="G203" s="104"/>
      <c r="H203" s="104"/>
      <c r="I203" s="104"/>
      <c r="J203" s="104"/>
      <c r="K203" s="104"/>
      <c r="L203" s="104"/>
      <c r="M203" s="104"/>
      <c r="N203" s="104"/>
      <c r="O203" s="104"/>
      <c r="P203" s="104">
        <v>0</v>
      </c>
      <c r="Q203" s="104"/>
      <c r="R203" s="104"/>
      <c r="S203" s="104">
        <v>0</v>
      </c>
      <c r="T203" s="104"/>
      <c r="U203" s="104">
        <v>0</v>
      </c>
      <c r="V203" s="104">
        <v>0</v>
      </c>
      <c r="W203" s="104">
        <v>0</v>
      </c>
      <c r="X203" s="104">
        <v>0</v>
      </c>
      <c r="Y203" s="104">
        <v>0</v>
      </c>
      <c r="Z203" s="104">
        <v>0</v>
      </c>
      <c r="AA203" s="104">
        <v>0</v>
      </c>
      <c r="AB203" s="104"/>
      <c r="AC203" s="104"/>
      <c r="AD203" s="104">
        <v>0</v>
      </c>
    </row>
    <row r="204" spans="1:30" x14ac:dyDescent="0.25">
      <c r="A204" s="119"/>
      <c r="B204" s="116" t="s">
        <v>37</v>
      </c>
      <c r="C204" s="116"/>
      <c r="D204" s="116"/>
      <c r="E204" s="116"/>
      <c r="F204" s="104">
        <v>0</v>
      </c>
      <c r="G204" s="104"/>
      <c r="H204" s="104"/>
      <c r="I204" s="104"/>
      <c r="J204" s="104"/>
      <c r="K204" s="104"/>
      <c r="L204" s="104"/>
      <c r="M204" s="104"/>
      <c r="N204" s="104"/>
      <c r="O204" s="104"/>
      <c r="P204" s="104">
        <v>0</v>
      </c>
      <c r="Q204" s="104"/>
      <c r="R204" s="104"/>
      <c r="S204" s="104">
        <v>0</v>
      </c>
      <c r="T204" s="104"/>
      <c r="U204" s="104">
        <v>0</v>
      </c>
      <c r="V204" s="104">
        <v>0</v>
      </c>
      <c r="W204" s="104">
        <v>0</v>
      </c>
      <c r="X204" s="104">
        <v>0</v>
      </c>
      <c r="Y204" s="104">
        <v>0</v>
      </c>
      <c r="Z204" s="104">
        <v>0</v>
      </c>
      <c r="AA204" s="104">
        <v>0</v>
      </c>
      <c r="AB204" s="104"/>
      <c r="AC204" s="104"/>
      <c r="AD204" s="104">
        <v>0</v>
      </c>
    </row>
    <row r="205" spans="1:30" x14ac:dyDescent="0.25">
      <c r="A205" s="119"/>
      <c r="B205" s="116" t="s">
        <v>50</v>
      </c>
      <c r="C205" s="116"/>
      <c r="D205" s="116"/>
      <c r="E205" s="116"/>
      <c r="F205" s="104">
        <v>0</v>
      </c>
      <c r="G205" s="104"/>
      <c r="H205" s="104"/>
      <c r="I205" s="104"/>
      <c r="J205" s="104"/>
      <c r="K205" s="104"/>
      <c r="L205" s="104"/>
      <c r="M205" s="104"/>
      <c r="N205" s="104"/>
      <c r="O205" s="104"/>
      <c r="P205" s="104">
        <v>0</v>
      </c>
      <c r="Q205" s="104"/>
      <c r="R205" s="104"/>
      <c r="S205" s="104">
        <v>0</v>
      </c>
      <c r="T205" s="104"/>
      <c r="U205" s="104">
        <v>0</v>
      </c>
      <c r="V205" s="104">
        <v>0</v>
      </c>
      <c r="W205" s="104">
        <v>0</v>
      </c>
      <c r="X205" s="104">
        <v>0</v>
      </c>
      <c r="Y205" s="104">
        <v>0</v>
      </c>
      <c r="Z205" s="104">
        <v>0</v>
      </c>
      <c r="AA205" s="104">
        <v>0</v>
      </c>
      <c r="AB205" s="104"/>
      <c r="AC205" s="104"/>
      <c r="AD205" s="104">
        <v>0</v>
      </c>
    </row>
    <row r="206" spans="1:30" x14ac:dyDescent="0.25">
      <c r="A206" s="119"/>
      <c r="B206" s="116" t="s">
        <v>39</v>
      </c>
      <c r="C206" s="116"/>
      <c r="D206" s="116"/>
      <c r="E206" s="116"/>
      <c r="F206" s="104">
        <v>0</v>
      </c>
      <c r="G206" s="104"/>
      <c r="H206" s="104"/>
      <c r="I206" s="104"/>
      <c r="J206" s="104"/>
      <c r="K206" s="104"/>
      <c r="L206" s="104"/>
      <c r="M206" s="104"/>
      <c r="N206" s="104"/>
      <c r="O206" s="104"/>
      <c r="P206" s="104">
        <v>0</v>
      </c>
      <c r="Q206" s="104"/>
      <c r="R206" s="104"/>
      <c r="S206" s="104">
        <v>0</v>
      </c>
      <c r="T206" s="104"/>
      <c r="U206" s="104">
        <v>0</v>
      </c>
      <c r="V206" s="104">
        <v>0</v>
      </c>
      <c r="W206" s="104">
        <v>0</v>
      </c>
      <c r="X206" s="104">
        <v>0</v>
      </c>
      <c r="Y206" s="104">
        <v>0</v>
      </c>
      <c r="Z206" s="104">
        <v>0</v>
      </c>
      <c r="AA206" s="104">
        <v>0</v>
      </c>
      <c r="AB206" s="104"/>
      <c r="AC206" s="104"/>
      <c r="AD206" s="104">
        <v>0</v>
      </c>
    </row>
    <row r="207" spans="1:30" x14ac:dyDescent="0.25">
      <c r="A207" s="117"/>
      <c r="B207" s="116" t="s">
        <v>51</v>
      </c>
      <c r="C207" s="116"/>
      <c r="D207" s="116"/>
      <c r="E207" s="116"/>
      <c r="F207" s="104">
        <v>0</v>
      </c>
      <c r="G207" s="104"/>
      <c r="H207" s="104"/>
      <c r="I207" s="104"/>
      <c r="J207" s="104"/>
      <c r="K207" s="104"/>
      <c r="L207" s="104"/>
      <c r="M207" s="104"/>
      <c r="N207" s="104"/>
      <c r="O207" s="104"/>
      <c r="P207" s="104">
        <v>0</v>
      </c>
      <c r="Q207" s="104"/>
      <c r="R207" s="104"/>
      <c r="S207" s="104">
        <v>0</v>
      </c>
      <c r="T207" s="104"/>
      <c r="U207" s="104">
        <v>0</v>
      </c>
      <c r="V207" s="104">
        <v>0</v>
      </c>
      <c r="W207" s="104">
        <v>0</v>
      </c>
      <c r="X207" s="104">
        <v>0</v>
      </c>
      <c r="Y207" s="104">
        <v>0</v>
      </c>
      <c r="Z207" s="104">
        <v>0</v>
      </c>
      <c r="AA207" s="104">
        <v>0</v>
      </c>
      <c r="AB207" s="104"/>
      <c r="AC207" s="104"/>
      <c r="AD207" s="104">
        <v>0</v>
      </c>
    </row>
    <row r="208" spans="1:30" x14ac:dyDescent="0.25">
      <c r="A208" s="119"/>
      <c r="B208" s="110" t="s">
        <v>41</v>
      </c>
      <c r="C208" s="110"/>
      <c r="D208" s="110"/>
      <c r="E208" s="110"/>
      <c r="F208" s="104">
        <v>0</v>
      </c>
      <c r="G208" s="104"/>
      <c r="H208" s="104"/>
      <c r="I208" s="104"/>
      <c r="J208" s="104"/>
      <c r="K208" s="104"/>
      <c r="L208" s="104"/>
      <c r="M208" s="104"/>
      <c r="N208" s="104"/>
      <c r="O208" s="104"/>
      <c r="P208" s="104">
        <v>0</v>
      </c>
      <c r="Q208" s="104"/>
      <c r="R208" s="104"/>
      <c r="S208" s="104">
        <v>0</v>
      </c>
      <c r="T208" s="104"/>
      <c r="U208" s="104">
        <v>0</v>
      </c>
      <c r="V208" s="104">
        <v>0</v>
      </c>
      <c r="W208" s="104">
        <v>0</v>
      </c>
      <c r="X208" s="104">
        <v>0</v>
      </c>
      <c r="Y208" s="104">
        <v>0</v>
      </c>
      <c r="Z208" s="104">
        <v>0</v>
      </c>
      <c r="AA208" s="104">
        <v>0</v>
      </c>
      <c r="AB208" s="104"/>
      <c r="AC208" s="104"/>
      <c r="AD208" s="104">
        <v>0</v>
      </c>
    </row>
    <row r="209" spans="1:30" x14ac:dyDescent="0.25">
      <c r="A209" s="101"/>
      <c r="B209" s="110" t="s">
        <v>52</v>
      </c>
      <c r="C209" s="110"/>
      <c r="D209" s="110"/>
      <c r="E209" s="110"/>
      <c r="F209" s="104">
        <v>0</v>
      </c>
      <c r="G209" s="104"/>
      <c r="H209" s="104"/>
      <c r="I209" s="104"/>
      <c r="J209" s="104"/>
      <c r="K209" s="104"/>
      <c r="L209" s="104"/>
      <c r="M209" s="104"/>
      <c r="N209" s="104"/>
      <c r="O209" s="104"/>
      <c r="P209" s="104">
        <v>0</v>
      </c>
      <c r="Q209" s="104"/>
      <c r="R209" s="104"/>
      <c r="S209" s="104">
        <v>0</v>
      </c>
      <c r="T209" s="104"/>
      <c r="U209" s="104">
        <v>0</v>
      </c>
      <c r="V209" s="104">
        <v>0</v>
      </c>
      <c r="W209" s="104">
        <v>0</v>
      </c>
      <c r="X209" s="104">
        <v>0</v>
      </c>
      <c r="Y209" s="104">
        <v>0</v>
      </c>
      <c r="Z209" s="104">
        <v>0</v>
      </c>
      <c r="AA209" s="104">
        <v>0</v>
      </c>
      <c r="AB209" s="104"/>
      <c r="AC209" s="104"/>
      <c r="AD209" s="104">
        <v>0</v>
      </c>
    </row>
    <row r="210" spans="1:30" x14ac:dyDescent="0.25">
      <c r="A210" s="101"/>
      <c r="B210" s="110" t="s">
        <v>41</v>
      </c>
      <c r="C210" s="110"/>
      <c r="D210" s="110"/>
      <c r="E210" s="110"/>
      <c r="F210" s="104">
        <v>0</v>
      </c>
      <c r="G210" s="104"/>
      <c r="H210" s="104"/>
      <c r="I210" s="104"/>
      <c r="J210" s="104"/>
      <c r="K210" s="104"/>
      <c r="L210" s="104"/>
      <c r="M210" s="104"/>
      <c r="N210" s="104"/>
      <c r="O210" s="104"/>
      <c r="P210" s="104">
        <v>0</v>
      </c>
      <c r="Q210" s="104"/>
      <c r="R210" s="104"/>
      <c r="S210" s="104">
        <v>0</v>
      </c>
      <c r="T210" s="104"/>
      <c r="U210" s="104">
        <v>0</v>
      </c>
      <c r="V210" s="104">
        <v>0</v>
      </c>
      <c r="W210" s="104">
        <v>0</v>
      </c>
      <c r="X210" s="104">
        <v>0</v>
      </c>
      <c r="Y210" s="104">
        <v>0</v>
      </c>
      <c r="Z210" s="104">
        <v>0</v>
      </c>
      <c r="AA210" s="104">
        <v>0</v>
      </c>
      <c r="AB210" s="104"/>
      <c r="AC210" s="104"/>
      <c r="AD210" s="104">
        <v>0</v>
      </c>
    </row>
    <row r="211" spans="1:30" x14ac:dyDescent="0.25">
      <c r="A211" s="101"/>
      <c r="B211" s="110" t="s">
        <v>53</v>
      </c>
      <c r="C211" s="110"/>
      <c r="D211" s="110"/>
      <c r="E211" s="110"/>
      <c r="F211" s="104">
        <v>0</v>
      </c>
      <c r="G211" s="104"/>
      <c r="H211" s="104"/>
      <c r="I211" s="104"/>
      <c r="J211" s="104"/>
      <c r="K211" s="104"/>
      <c r="L211" s="104"/>
      <c r="M211" s="104"/>
      <c r="N211" s="104"/>
      <c r="O211" s="104"/>
      <c r="P211" s="104">
        <v>0</v>
      </c>
      <c r="Q211" s="104"/>
      <c r="R211" s="104"/>
      <c r="S211" s="104">
        <v>0</v>
      </c>
      <c r="T211" s="104"/>
      <c r="U211" s="104">
        <v>0</v>
      </c>
      <c r="V211" s="104">
        <v>0</v>
      </c>
      <c r="W211" s="104">
        <v>0</v>
      </c>
      <c r="X211" s="104">
        <v>0</v>
      </c>
      <c r="Y211" s="104">
        <v>0</v>
      </c>
      <c r="Z211" s="104">
        <v>0</v>
      </c>
      <c r="AA211" s="104">
        <v>0</v>
      </c>
      <c r="AB211" s="104"/>
      <c r="AC211" s="104"/>
      <c r="AD211" s="104">
        <v>0</v>
      </c>
    </row>
    <row r="212" spans="1:30" x14ac:dyDescent="0.25">
      <c r="A212" s="101"/>
      <c r="B212" s="110" t="s">
        <v>54</v>
      </c>
      <c r="C212" s="110"/>
      <c r="D212" s="110"/>
      <c r="E212" s="110"/>
      <c r="F212" s="104">
        <v>0</v>
      </c>
      <c r="G212" s="104"/>
      <c r="H212" s="104"/>
      <c r="I212" s="104"/>
      <c r="J212" s="104"/>
      <c r="K212" s="104"/>
      <c r="L212" s="104"/>
      <c r="M212" s="104"/>
      <c r="N212" s="104"/>
      <c r="O212" s="104"/>
      <c r="P212" s="104">
        <v>0</v>
      </c>
      <c r="Q212" s="104"/>
      <c r="R212" s="104"/>
      <c r="S212" s="104">
        <v>0</v>
      </c>
      <c r="T212" s="104"/>
      <c r="U212" s="104">
        <v>0</v>
      </c>
      <c r="V212" s="104">
        <v>0</v>
      </c>
      <c r="W212" s="104">
        <v>0</v>
      </c>
      <c r="X212" s="104">
        <v>0</v>
      </c>
      <c r="Y212" s="104">
        <v>0</v>
      </c>
      <c r="Z212" s="104">
        <v>0</v>
      </c>
      <c r="AA212" s="104">
        <v>0</v>
      </c>
      <c r="AB212" s="104"/>
      <c r="AC212" s="104"/>
      <c r="AD212" s="104">
        <v>0</v>
      </c>
    </row>
    <row r="213" spans="1:30" x14ac:dyDescent="0.25">
      <c r="A213" s="101"/>
      <c r="B213" s="110" t="s">
        <v>45</v>
      </c>
      <c r="C213" s="110"/>
      <c r="D213" s="110"/>
      <c r="E213" s="110"/>
      <c r="F213" s="104">
        <v>0</v>
      </c>
      <c r="G213" s="104"/>
      <c r="H213" s="104"/>
      <c r="I213" s="104"/>
      <c r="J213" s="104"/>
      <c r="K213" s="104"/>
      <c r="L213" s="104"/>
      <c r="M213" s="104"/>
      <c r="N213" s="104"/>
      <c r="O213" s="104"/>
      <c r="P213" s="104">
        <v>0</v>
      </c>
      <c r="Q213" s="104"/>
      <c r="R213" s="104"/>
      <c r="S213" s="104">
        <v>0</v>
      </c>
      <c r="T213" s="104"/>
      <c r="U213" s="104">
        <v>0</v>
      </c>
      <c r="V213" s="104">
        <v>0</v>
      </c>
      <c r="W213" s="104">
        <v>0</v>
      </c>
      <c r="X213" s="104">
        <v>0</v>
      </c>
      <c r="Y213" s="104">
        <v>0</v>
      </c>
      <c r="Z213" s="104">
        <v>0</v>
      </c>
      <c r="AA213" s="104">
        <v>0</v>
      </c>
      <c r="AB213" s="104"/>
      <c r="AC213" s="104"/>
      <c r="AD213" s="104">
        <v>0</v>
      </c>
    </row>
    <row r="214" spans="1:30" x14ac:dyDescent="0.25">
      <c r="A214" s="120" t="s">
        <v>55</v>
      </c>
      <c r="B214" s="121" t="s">
        <v>56</v>
      </c>
      <c r="C214" s="110"/>
      <c r="D214" s="110"/>
      <c r="E214" s="110"/>
      <c r="F214" s="100">
        <v>0</v>
      </c>
      <c r="G214" s="100"/>
      <c r="H214" s="100"/>
      <c r="I214" s="100"/>
      <c r="J214" s="100"/>
      <c r="K214" s="100"/>
      <c r="L214" s="100"/>
      <c r="M214" s="100"/>
      <c r="N214" s="100"/>
      <c r="O214" s="100"/>
      <c r="P214" s="100">
        <v>0</v>
      </c>
      <c r="Q214" s="100"/>
      <c r="R214" s="100"/>
      <c r="S214" s="100">
        <v>0</v>
      </c>
      <c r="T214" s="100"/>
      <c r="U214" s="100">
        <v>0</v>
      </c>
      <c r="V214" s="100">
        <v>0</v>
      </c>
      <c r="W214" s="100">
        <v>0</v>
      </c>
      <c r="X214" s="100">
        <v>0</v>
      </c>
      <c r="Y214" s="100">
        <v>0</v>
      </c>
      <c r="Z214" s="100">
        <v>0</v>
      </c>
      <c r="AA214" s="100">
        <v>0</v>
      </c>
      <c r="AB214" s="100"/>
      <c r="AC214" s="100"/>
      <c r="AD214" s="100">
        <v>0</v>
      </c>
    </row>
    <row r="215" spans="1:30" x14ac:dyDescent="0.25">
      <c r="A215" s="101"/>
      <c r="B215" s="110" t="s">
        <v>57</v>
      </c>
      <c r="C215" s="110"/>
      <c r="D215" s="110"/>
      <c r="E215" s="110"/>
      <c r="F215" s="104">
        <v>0</v>
      </c>
      <c r="G215" s="104"/>
      <c r="H215" s="104"/>
      <c r="I215" s="104"/>
      <c r="J215" s="104"/>
      <c r="K215" s="104"/>
      <c r="L215" s="104"/>
      <c r="M215" s="104"/>
      <c r="N215" s="104"/>
      <c r="O215" s="104"/>
      <c r="P215" s="104">
        <v>0</v>
      </c>
      <c r="Q215" s="104"/>
      <c r="R215" s="104"/>
      <c r="S215" s="104">
        <v>0</v>
      </c>
      <c r="T215" s="104"/>
      <c r="U215" s="104">
        <v>0</v>
      </c>
      <c r="V215" s="104">
        <v>0</v>
      </c>
      <c r="W215" s="104">
        <v>0</v>
      </c>
      <c r="X215" s="104">
        <v>0</v>
      </c>
      <c r="Y215" s="104">
        <v>0</v>
      </c>
      <c r="Z215" s="104">
        <v>0</v>
      </c>
      <c r="AA215" s="104">
        <v>0</v>
      </c>
      <c r="AB215" s="104"/>
      <c r="AC215" s="104"/>
      <c r="AD215" s="104">
        <v>0</v>
      </c>
    </row>
    <row r="216" spans="1:30" x14ac:dyDescent="0.25">
      <c r="A216" s="101"/>
      <c r="B216" s="110" t="s">
        <v>58</v>
      </c>
      <c r="C216" s="110"/>
      <c r="D216" s="110"/>
      <c r="E216" s="110"/>
      <c r="F216" s="104">
        <v>0</v>
      </c>
      <c r="G216" s="104"/>
      <c r="H216" s="104"/>
      <c r="I216" s="104"/>
      <c r="J216" s="104"/>
      <c r="K216" s="104"/>
      <c r="L216" s="104"/>
      <c r="M216" s="104"/>
      <c r="N216" s="104"/>
      <c r="O216" s="104"/>
      <c r="P216" s="104">
        <v>0</v>
      </c>
      <c r="Q216" s="104"/>
      <c r="R216" s="104"/>
      <c r="S216" s="104">
        <v>0</v>
      </c>
      <c r="T216" s="104"/>
      <c r="U216" s="104">
        <v>0</v>
      </c>
      <c r="V216" s="104">
        <v>0</v>
      </c>
      <c r="W216" s="104">
        <v>0</v>
      </c>
      <c r="X216" s="104">
        <v>0</v>
      </c>
      <c r="Y216" s="104">
        <v>0</v>
      </c>
      <c r="Z216" s="104">
        <v>0</v>
      </c>
      <c r="AA216" s="104">
        <v>0</v>
      </c>
      <c r="AB216" s="104"/>
      <c r="AC216" s="104"/>
      <c r="AD216" s="104">
        <v>0</v>
      </c>
    </row>
    <row r="217" spans="1:30" x14ac:dyDescent="0.25">
      <c r="A217" s="101"/>
      <c r="B217" s="110" t="s">
        <v>59</v>
      </c>
      <c r="C217" s="110"/>
      <c r="D217" s="110"/>
      <c r="E217" s="110"/>
      <c r="F217" s="104">
        <v>0</v>
      </c>
      <c r="G217" s="104"/>
      <c r="H217" s="104"/>
      <c r="I217" s="104"/>
      <c r="J217" s="104"/>
      <c r="K217" s="104"/>
      <c r="L217" s="104"/>
      <c r="M217" s="104"/>
      <c r="N217" s="104"/>
      <c r="O217" s="104"/>
      <c r="P217" s="104">
        <v>0</v>
      </c>
      <c r="Q217" s="104"/>
      <c r="R217" s="104"/>
      <c r="S217" s="104">
        <v>0</v>
      </c>
      <c r="T217" s="104"/>
      <c r="U217" s="104">
        <v>0</v>
      </c>
      <c r="V217" s="104">
        <v>0</v>
      </c>
      <c r="W217" s="104">
        <v>0</v>
      </c>
      <c r="X217" s="104">
        <v>0</v>
      </c>
      <c r="Y217" s="104">
        <v>0</v>
      </c>
      <c r="Z217" s="104">
        <v>0</v>
      </c>
      <c r="AA217" s="104">
        <v>0</v>
      </c>
      <c r="AB217" s="104"/>
      <c r="AC217" s="104"/>
      <c r="AD217" s="104">
        <v>0</v>
      </c>
    </row>
    <row r="218" spans="1:30" x14ac:dyDescent="0.25">
      <c r="A218" s="101"/>
      <c r="B218" s="110" t="s">
        <v>60</v>
      </c>
      <c r="C218" s="110"/>
      <c r="D218" s="110"/>
      <c r="E218" s="110"/>
      <c r="F218" s="104">
        <v>0</v>
      </c>
      <c r="G218" s="104"/>
      <c r="H218" s="104"/>
      <c r="I218" s="104"/>
      <c r="J218" s="104"/>
      <c r="K218" s="104"/>
      <c r="L218" s="104"/>
      <c r="M218" s="104"/>
      <c r="N218" s="104"/>
      <c r="O218" s="104"/>
      <c r="P218" s="104">
        <v>0</v>
      </c>
      <c r="Q218" s="104"/>
      <c r="R218" s="104"/>
      <c r="S218" s="104">
        <v>0</v>
      </c>
      <c r="T218" s="104"/>
      <c r="U218" s="104">
        <v>0</v>
      </c>
      <c r="V218" s="104">
        <v>0</v>
      </c>
      <c r="W218" s="104">
        <v>0</v>
      </c>
      <c r="X218" s="104">
        <v>0</v>
      </c>
      <c r="Y218" s="104">
        <v>0</v>
      </c>
      <c r="Z218" s="104">
        <v>0</v>
      </c>
      <c r="AA218" s="104">
        <v>0</v>
      </c>
      <c r="AB218" s="104"/>
      <c r="AC218" s="104"/>
      <c r="AD218" s="104">
        <v>0</v>
      </c>
    </row>
    <row r="219" spans="1:30" x14ac:dyDescent="0.25">
      <c r="A219" s="101"/>
      <c r="B219" s="110" t="s">
        <v>61</v>
      </c>
      <c r="C219" s="110"/>
      <c r="D219" s="110"/>
      <c r="E219" s="110"/>
      <c r="F219" s="104">
        <v>0</v>
      </c>
      <c r="G219" s="104"/>
      <c r="H219" s="104"/>
      <c r="I219" s="104"/>
      <c r="J219" s="104"/>
      <c r="K219" s="104"/>
      <c r="L219" s="104"/>
      <c r="M219" s="104"/>
      <c r="N219" s="104"/>
      <c r="O219" s="104"/>
      <c r="P219" s="104">
        <v>0</v>
      </c>
      <c r="Q219" s="104"/>
      <c r="R219" s="104"/>
      <c r="S219" s="104">
        <v>0</v>
      </c>
      <c r="T219" s="104"/>
      <c r="U219" s="104">
        <v>0</v>
      </c>
      <c r="V219" s="104">
        <v>0</v>
      </c>
      <c r="W219" s="104">
        <v>0</v>
      </c>
      <c r="X219" s="104">
        <v>0</v>
      </c>
      <c r="Y219" s="104">
        <v>0</v>
      </c>
      <c r="Z219" s="104">
        <v>0</v>
      </c>
      <c r="AA219" s="104">
        <v>0</v>
      </c>
      <c r="AB219" s="104"/>
      <c r="AC219" s="104"/>
      <c r="AD219" s="104">
        <v>0</v>
      </c>
    </row>
    <row r="220" spans="1:30" x14ac:dyDescent="0.25">
      <c r="A220" s="101"/>
      <c r="B220" s="110" t="s">
        <v>62</v>
      </c>
      <c r="C220" s="110"/>
      <c r="D220" s="110"/>
      <c r="E220" s="110"/>
      <c r="F220" s="104">
        <v>0</v>
      </c>
      <c r="G220" s="104"/>
      <c r="H220" s="104"/>
      <c r="I220" s="104"/>
      <c r="J220" s="104"/>
      <c r="K220" s="104"/>
      <c r="L220" s="104"/>
      <c r="M220" s="104"/>
      <c r="N220" s="104"/>
      <c r="O220" s="104"/>
      <c r="P220" s="104">
        <v>0</v>
      </c>
      <c r="Q220" s="104"/>
      <c r="R220" s="104"/>
      <c r="S220" s="104">
        <v>0</v>
      </c>
      <c r="T220" s="104"/>
      <c r="U220" s="104">
        <v>0</v>
      </c>
      <c r="V220" s="104">
        <v>0</v>
      </c>
      <c r="W220" s="104">
        <v>0</v>
      </c>
      <c r="X220" s="104">
        <v>0</v>
      </c>
      <c r="Y220" s="104">
        <v>0</v>
      </c>
      <c r="Z220" s="104">
        <v>0</v>
      </c>
      <c r="AA220" s="104">
        <v>0</v>
      </c>
      <c r="AB220" s="104"/>
      <c r="AC220" s="104"/>
      <c r="AD220" s="104">
        <v>0</v>
      </c>
    </row>
    <row r="221" spans="1:30" x14ac:dyDescent="0.25">
      <c r="A221" s="101"/>
      <c r="B221" s="110" t="s">
        <v>63</v>
      </c>
      <c r="C221" s="110"/>
      <c r="D221" s="110"/>
      <c r="E221" s="110"/>
      <c r="F221" s="104">
        <v>0</v>
      </c>
      <c r="G221" s="104"/>
      <c r="H221" s="104"/>
      <c r="I221" s="104"/>
      <c r="J221" s="104"/>
      <c r="K221" s="104"/>
      <c r="L221" s="104"/>
      <c r="M221" s="104"/>
      <c r="N221" s="104"/>
      <c r="O221" s="104"/>
      <c r="P221" s="104">
        <v>0</v>
      </c>
      <c r="Q221" s="104"/>
      <c r="R221" s="104"/>
      <c r="S221" s="104">
        <v>0</v>
      </c>
      <c r="T221" s="104"/>
      <c r="U221" s="104">
        <v>0</v>
      </c>
      <c r="V221" s="104">
        <v>0</v>
      </c>
      <c r="W221" s="104">
        <v>0</v>
      </c>
      <c r="X221" s="104">
        <v>0</v>
      </c>
      <c r="Y221" s="104">
        <v>0</v>
      </c>
      <c r="Z221" s="104">
        <v>0</v>
      </c>
      <c r="AA221" s="104">
        <v>0</v>
      </c>
      <c r="AB221" s="104"/>
      <c r="AC221" s="104"/>
      <c r="AD221" s="104">
        <v>0</v>
      </c>
    </row>
    <row r="222" spans="1:30" x14ac:dyDescent="0.25">
      <c r="A222" s="101"/>
      <c r="B222" s="110" t="s">
        <v>64</v>
      </c>
      <c r="C222" s="110"/>
      <c r="D222" s="110"/>
      <c r="E222" s="110"/>
      <c r="F222" s="104">
        <v>0</v>
      </c>
      <c r="G222" s="104"/>
      <c r="H222" s="104"/>
      <c r="I222" s="104"/>
      <c r="J222" s="104"/>
      <c r="K222" s="104"/>
      <c r="L222" s="104"/>
      <c r="M222" s="104"/>
      <c r="N222" s="104"/>
      <c r="O222" s="104"/>
      <c r="P222" s="104">
        <v>0</v>
      </c>
      <c r="Q222" s="104"/>
      <c r="R222" s="104"/>
      <c r="S222" s="104">
        <v>0</v>
      </c>
      <c r="T222" s="104"/>
      <c r="U222" s="104">
        <v>0</v>
      </c>
      <c r="V222" s="104">
        <v>0</v>
      </c>
      <c r="W222" s="104">
        <v>0</v>
      </c>
      <c r="X222" s="104">
        <v>0</v>
      </c>
      <c r="Y222" s="104">
        <v>0</v>
      </c>
      <c r="Z222" s="104">
        <v>0</v>
      </c>
      <c r="AA222" s="104">
        <v>0</v>
      </c>
      <c r="AB222" s="104"/>
      <c r="AC222" s="104"/>
      <c r="AD222" s="104">
        <v>0</v>
      </c>
    </row>
    <row r="223" spans="1:30" x14ac:dyDescent="0.25">
      <c r="A223" s="101"/>
      <c r="B223" s="110" t="s">
        <v>65</v>
      </c>
      <c r="C223" s="110"/>
      <c r="D223" s="110"/>
      <c r="E223" s="110"/>
      <c r="F223" s="104">
        <v>0</v>
      </c>
      <c r="G223" s="104"/>
      <c r="H223" s="104"/>
      <c r="I223" s="104"/>
      <c r="J223" s="104"/>
      <c r="K223" s="104"/>
      <c r="L223" s="104"/>
      <c r="M223" s="104"/>
      <c r="N223" s="104"/>
      <c r="O223" s="104"/>
      <c r="P223" s="104">
        <v>0</v>
      </c>
      <c r="Q223" s="104"/>
      <c r="R223" s="104"/>
      <c r="S223" s="104">
        <v>0</v>
      </c>
      <c r="T223" s="104"/>
      <c r="U223" s="104">
        <v>0</v>
      </c>
      <c r="V223" s="104">
        <v>0</v>
      </c>
      <c r="W223" s="104">
        <v>0</v>
      </c>
      <c r="X223" s="104">
        <v>0</v>
      </c>
      <c r="Y223" s="104">
        <v>0</v>
      </c>
      <c r="Z223" s="104">
        <v>0</v>
      </c>
      <c r="AA223" s="104">
        <v>0</v>
      </c>
      <c r="AB223" s="104"/>
      <c r="AC223" s="104"/>
      <c r="AD223" s="104">
        <v>0</v>
      </c>
    </row>
    <row r="224" spans="1:30" x14ac:dyDescent="0.25">
      <c r="A224" s="101"/>
      <c r="B224" s="110" t="s">
        <v>66</v>
      </c>
      <c r="C224" s="110"/>
      <c r="D224" s="110"/>
      <c r="E224" s="110"/>
      <c r="F224" s="104">
        <v>0</v>
      </c>
      <c r="G224" s="104"/>
      <c r="H224" s="104"/>
      <c r="I224" s="104"/>
      <c r="J224" s="104"/>
      <c r="K224" s="104"/>
      <c r="L224" s="104"/>
      <c r="M224" s="104"/>
      <c r="N224" s="104"/>
      <c r="O224" s="104"/>
      <c r="P224" s="104">
        <v>0</v>
      </c>
      <c r="Q224" s="104"/>
      <c r="R224" s="104"/>
      <c r="S224" s="104">
        <v>0</v>
      </c>
      <c r="T224" s="104"/>
      <c r="U224" s="104">
        <v>0</v>
      </c>
      <c r="V224" s="104">
        <v>0</v>
      </c>
      <c r="W224" s="104">
        <v>0</v>
      </c>
      <c r="X224" s="104">
        <v>0</v>
      </c>
      <c r="Y224" s="104">
        <v>0</v>
      </c>
      <c r="Z224" s="104">
        <v>0</v>
      </c>
      <c r="AA224" s="104">
        <v>0</v>
      </c>
      <c r="AB224" s="104"/>
      <c r="AC224" s="104"/>
      <c r="AD224" s="104">
        <v>0</v>
      </c>
    </row>
    <row r="225" spans="1:30" x14ac:dyDescent="0.25">
      <c r="A225" s="101"/>
      <c r="B225" s="110" t="s">
        <v>67</v>
      </c>
      <c r="C225" s="110"/>
      <c r="D225" s="110"/>
      <c r="E225" s="110"/>
      <c r="F225" s="104">
        <v>0</v>
      </c>
      <c r="G225" s="104"/>
      <c r="H225" s="104"/>
      <c r="I225" s="104"/>
      <c r="J225" s="104"/>
      <c r="K225" s="104"/>
      <c r="L225" s="104"/>
      <c r="M225" s="104"/>
      <c r="N225" s="104"/>
      <c r="O225" s="104"/>
      <c r="P225" s="104">
        <v>0</v>
      </c>
      <c r="Q225" s="104"/>
      <c r="R225" s="104"/>
      <c r="S225" s="104">
        <v>0</v>
      </c>
      <c r="T225" s="104"/>
      <c r="U225" s="104">
        <v>0</v>
      </c>
      <c r="V225" s="104">
        <v>0</v>
      </c>
      <c r="W225" s="104">
        <v>0</v>
      </c>
      <c r="X225" s="104">
        <v>0</v>
      </c>
      <c r="Y225" s="104">
        <v>0</v>
      </c>
      <c r="Z225" s="104">
        <v>0</v>
      </c>
      <c r="AA225" s="104">
        <v>0</v>
      </c>
      <c r="AB225" s="104"/>
      <c r="AC225" s="104"/>
      <c r="AD225" s="104">
        <v>0</v>
      </c>
    </row>
    <row r="226" spans="1:30" x14ac:dyDescent="0.25">
      <c r="A226" s="120" t="s">
        <v>68</v>
      </c>
      <c r="B226" s="121" t="s">
        <v>69</v>
      </c>
      <c r="C226" s="110"/>
      <c r="D226" s="110"/>
      <c r="E226" s="110"/>
      <c r="F226" s="100">
        <v>0</v>
      </c>
      <c r="G226" s="100"/>
      <c r="H226" s="100"/>
      <c r="I226" s="100"/>
      <c r="J226" s="100"/>
      <c r="K226" s="100"/>
      <c r="L226" s="100"/>
      <c r="M226" s="100"/>
      <c r="N226" s="100"/>
      <c r="O226" s="100"/>
      <c r="P226" s="100">
        <v>0</v>
      </c>
      <c r="Q226" s="100"/>
      <c r="R226" s="100"/>
      <c r="S226" s="100">
        <v>0</v>
      </c>
      <c r="T226" s="100"/>
      <c r="U226" s="100">
        <v>0</v>
      </c>
      <c r="V226" s="100">
        <v>0</v>
      </c>
      <c r="W226" s="100">
        <f>+W227</f>
        <v>339205.08</v>
      </c>
      <c r="X226" s="100">
        <v>0</v>
      </c>
      <c r="Y226" s="100">
        <v>0</v>
      </c>
      <c r="Z226" s="100">
        <v>0</v>
      </c>
      <c r="AA226" s="100">
        <v>0</v>
      </c>
      <c r="AB226" s="100"/>
      <c r="AC226" s="100"/>
      <c r="AD226" s="100">
        <f>+AD227</f>
        <v>339205.08</v>
      </c>
    </row>
    <row r="227" spans="1:30" x14ac:dyDescent="0.25">
      <c r="A227" s="120"/>
      <c r="B227" s="110" t="s">
        <v>70</v>
      </c>
      <c r="C227" s="110"/>
      <c r="D227" s="110"/>
      <c r="E227" s="110"/>
      <c r="F227" s="104">
        <v>0</v>
      </c>
      <c r="G227" s="104"/>
      <c r="H227" s="104"/>
      <c r="I227" s="104"/>
      <c r="J227" s="104"/>
      <c r="K227" s="104"/>
      <c r="L227" s="104"/>
      <c r="M227" s="104"/>
      <c r="N227" s="104"/>
      <c r="O227" s="104"/>
      <c r="P227" s="104">
        <v>0</v>
      </c>
      <c r="Q227" s="104"/>
      <c r="R227" s="104"/>
      <c r="S227" s="104">
        <v>0</v>
      </c>
      <c r="T227" s="104"/>
      <c r="U227" s="104">
        <v>0</v>
      </c>
      <c r="V227" s="104">
        <v>0</v>
      </c>
      <c r="W227" s="104">
        <v>339205.08</v>
      </c>
      <c r="X227" s="104">
        <v>0</v>
      </c>
      <c r="Y227" s="104">
        <v>0</v>
      </c>
      <c r="Z227" s="104">
        <v>0</v>
      </c>
      <c r="AA227" s="104">
        <v>0</v>
      </c>
      <c r="AB227" s="104"/>
      <c r="AC227" s="104"/>
      <c r="AD227" s="104">
        <f>SUM(F227:X227)</f>
        <v>339205.08</v>
      </c>
    </row>
    <row r="228" spans="1:30" x14ac:dyDescent="0.25">
      <c r="A228" s="120"/>
      <c r="B228" s="110" t="s">
        <v>71</v>
      </c>
      <c r="C228" s="110"/>
      <c r="D228" s="110"/>
      <c r="E228" s="110"/>
      <c r="F228" s="104">
        <v>0</v>
      </c>
      <c r="G228" s="104"/>
      <c r="H228" s="104"/>
      <c r="I228" s="104"/>
      <c r="J228" s="104"/>
      <c r="K228" s="104"/>
      <c r="L228" s="104"/>
      <c r="M228" s="104"/>
      <c r="N228" s="104"/>
      <c r="O228" s="104"/>
      <c r="P228" s="104">
        <v>0</v>
      </c>
      <c r="Q228" s="104"/>
      <c r="R228" s="104"/>
      <c r="S228" s="104">
        <v>0</v>
      </c>
      <c r="T228" s="104"/>
      <c r="U228" s="104">
        <v>0</v>
      </c>
      <c r="V228" s="104">
        <v>0</v>
      </c>
      <c r="W228" s="104">
        <v>0</v>
      </c>
      <c r="X228" s="104">
        <v>0</v>
      </c>
      <c r="Y228" s="104">
        <v>0</v>
      </c>
      <c r="Z228" s="104">
        <v>0</v>
      </c>
      <c r="AA228" s="104">
        <v>0</v>
      </c>
      <c r="AB228" s="104"/>
      <c r="AC228" s="104"/>
      <c r="AD228" s="104">
        <v>0</v>
      </c>
    </row>
    <row r="229" spans="1:30" x14ac:dyDescent="0.25">
      <c r="A229" s="120"/>
      <c r="B229" s="110" t="s">
        <v>72</v>
      </c>
      <c r="C229" s="110"/>
      <c r="D229" s="110"/>
      <c r="E229" s="110"/>
      <c r="F229" s="104">
        <v>0</v>
      </c>
      <c r="G229" s="104"/>
      <c r="H229" s="104"/>
      <c r="I229" s="104"/>
      <c r="J229" s="104"/>
      <c r="K229" s="104"/>
      <c r="L229" s="104"/>
      <c r="M229" s="104"/>
      <c r="N229" s="104"/>
      <c r="O229" s="104"/>
      <c r="P229" s="104">
        <v>0</v>
      </c>
      <c r="Q229" s="104"/>
      <c r="R229" s="104"/>
      <c r="S229" s="104">
        <v>0</v>
      </c>
      <c r="T229" s="104"/>
      <c r="U229" s="104">
        <v>0</v>
      </c>
      <c r="V229" s="104">
        <v>0</v>
      </c>
      <c r="W229" s="104">
        <v>0</v>
      </c>
      <c r="X229" s="104">
        <v>0</v>
      </c>
      <c r="Y229" s="104">
        <v>0</v>
      </c>
      <c r="Z229" s="104">
        <v>0</v>
      </c>
      <c r="AA229" s="104">
        <v>0</v>
      </c>
      <c r="AB229" s="104"/>
      <c r="AC229" s="104"/>
      <c r="AD229" s="104">
        <v>0</v>
      </c>
    </row>
    <row r="230" spans="1:30" x14ac:dyDescent="0.25">
      <c r="A230" s="120"/>
      <c r="B230" s="110" t="s">
        <v>73</v>
      </c>
      <c r="C230" s="110"/>
      <c r="D230" s="110"/>
      <c r="E230" s="110"/>
      <c r="F230" s="104">
        <v>0</v>
      </c>
      <c r="G230" s="104"/>
      <c r="H230" s="104"/>
      <c r="I230" s="104"/>
      <c r="J230" s="104"/>
      <c r="K230" s="104"/>
      <c r="L230" s="104"/>
      <c r="M230" s="104"/>
      <c r="N230" s="104"/>
      <c r="O230" s="104"/>
      <c r="P230" s="104">
        <v>0</v>
      </c>
      <c r="Q230" s="104"/>
      <c r="R230" s="104"/>
      <c r="S230" s="104">
        <v>0</v>
      </c>
      <c r="T230" s="104"/>
      <c r="U230" s="104">
        <v>0</v>
      </c>
      <c r="V230" s="104">
        <v>0</v>
      </c>
      <c r="W230" s="104">
        <v>0</v>
      </c>
      <c r="X230" s="104">
        <v>0</v>
      </c>
      <c r="Y230" s="104">
        <v>0</v>
      </c>
      <c r="Z230" s="104">
        <v>0</v>
      </c>
      <c r="AA230" s="104">
        <v>0</v>
      </c>
      <c r="AB230" s="104"/>
      <c r="AC230" s="104"/>
      <c r="AD230" s="104">
        <v>0</v>
      </c>
    </row>
    <row r="231" spans="1:30" x14ac:dyDescent="0.25">
      <c r="A231" s="120"/>
      <c r="B231" s="110" t="s">
        <v>74</v>
      </c>
      <c r="C231" s="110"/>
      <c r="D231" s="110"/>
      <c r="E231" s="110"/>
      <c r="F231" s="104">
        <v>0</v>
      </c>
      <c r="G231" s="104"/>
      <c r="H231" s="104"/>
      <c r="I231" s="104"/>
      <c r="J231" s="104"/>
      <c r="K231" s="104"/>
      <c r="L231" s="104"/>
      <c r="M231" s="104"/>
      <c r="N231" s="104"/>
      <c r="O231" s="104"/>
      <c r="P231" s="104">
        <v>0</v>
      </c>
      <c r="Q231" s="104"/>
      <c r="R231" s="104"/>
      <c r="S231" s="104">
        <v>0</v>
      </c>
      <c r="T231" s="104"/>
      <c r="U231" s="104">
        <v>0</v>
      </c>
      <c r="V231" s="104">
        <v>0</v>
      </c>
      <c r="W231" s="104">
        <v>0</v>
      </c>
      <c r="X231" s="104">
        <v>0</v>
      </c>
      <c r="Y231" s="104">
        <v>0</v>
      </c>
      <c r="Z231" s="104">
        <v>0</v>
      </c>
      <c r="AA231" s="104">
        <v>0</v>
      </c>
      <c r="AB231" s="104"/>
      <c r="AC231" s="104"/>
      <c r="AD231" s="104">
        <v>0</v>
      </c>
    </row>
    <row r="232" spans="1:30" x14ac:dyDescent="0.25">
      <c r="A232" s="120" t="s">
        <v>75</v>
      </c>
      <c r="B232" s="121" t="s">
        <v>76</v>
      </c>
      <c r="C232" s="110"/>
      <c r="D232" s="110"/>
      <c r="E232" s="110"/>
      <c r="F232" s="100">
        <v>0</v>
      </c>
      <c r="G232" s="100"/>
      <c r="H232" s="100"/>
      <c r="I232" s="100"/>
      <c r="J232" s="100"/>
      <c r="K232" s="100"/>
      <c r="L232" s="100"/>
      <c r="M232" s="100"/>
      <c r="N232" s="100"/>
      <c r="O232" s="100"/>
      <c r="P232" s="100">
        <v>0</v>
      </c>
      <c r="Q232" s="100"/>
      <c r="R232" s="100"/>
      <c r="S232" s="100">
        <v>0</v>
      </c>
      <c r="T232" s="100"/>
      <c r="U232" s="100">
        <v>0</v>
      </c>
      <c r="V232" s="100">
        <v>0</v>
      </c>
      <c r="W232" s="100">
        <v>0</v>
      </c>
      <c r="X232" s="100">
        <v>0</v>
      </c>
      <c r="Y232" s="100">
        <v>0</v>
      </c>
      <c r="Z232" s="100">
        <v>0</v>
      </c>
      <c r="AA232" s="100">
        <v>0</v>
      </c>
      <c r="AB232" s="100"/>
      <c r="AC232" s="100"/>
      <c r="AD232" s="100">
        <v>0</v>
      </c>
    </row>
    <row r="233" spans="1:30" x14ac:dyDescent="0.25">
      <c r="A233" s="120"/>
      <c r="B233" s="121" t="s">
        <v>77</v>
      </c>
      <c r="C233" s="110"/>
      <c r="D233" s="110"/>
      <c r="E233" s="110"/>
      <c r="F233" s="104">
        <v>0</v>
      </c>
      <c r="G233" s="104"/>
      <c r="H233" s="104"/>
      <c r="I233" s="104"/>
      <c r="J233" s="104"/>
      <c r="K233" s="104"/>
      <c r="L233" s="104"/>
      <c r="M233" s="104"/>
      <c r="N233" s="104"/>
      <c r="O233" s="104"/>
      <c r="P233" s="104">
        <v>0</v>
      </c>
      <c r="Q233" s="104"/>
      <c r="R233" s="104"/>
      <c r="S233" s="104">
        <v>0</v>
      </c>
      <c r="T233" s="104"/>
      <c r="U233" s="104">
        <v>0</v>
      </c>
      <c r="V233" s="104">
        <v>0</v>
      </c>
      <c r="W233" s="104">
        <v>0</v>
      </c>
      <c r="X233" s="104">
        <v>0</v>
      </c>
      <c r="Y233" s="104">
        <v>0</v>
      </c>
      <c r="Z233" s="104">
        <v>0</v>
      </c>
      <c r="AA233" s="104">
        <v>0</v>
      </c>
      <c r="AB233" s="104"/>
      <c r="AC233" s="104"/>
      <c r="AD233" s="104">
        <v>0</v>
      </c>
    </row>
    <row r="234" spans="1:30" x14ac:dyDescent="0.25">
      <c r="A234" s="120"/>
      <c r="B234" s="110" t="s">
        <v>78</v>
      </c>
      <c r="C234" s="110"/>
      <c r="D234" s="110"/>
      <c r="E234" s="110"/>
      <c r="F234" s="104">
        <v>0</v>
      </c>
      <c r="G234" s="104"/>
      <c r="H234" s="104"/>
      <c r="I234" s="104"/>
      <c r="J234" s="104"/>
      <c r="K234" s="104"/>
      <c r="L234" s="104"/>
      <c r="M234" s="104"/>
      <c r="N234" s="104"/>
      <c r="O234" s="104"/>
      <c r="P234" s="104">
        <v>0</v>
      </c>
      <c r="Q234" s="104"/>
      <c r="R234" s="104"/>
      <c r="S234" s="104">
        <v>0</v>
      </c>
      <c r="T234" s="104"/>
      <c r="U234" s="104">
        <v>0</v>
      </c>
      <c r="V234" s="104">
        <v>0</v>
      </c>
      <c r="W234" s="104">
        <v>0</v>
      </c>
      <c r="X234" s="104">
        <v>0</v>
      </c>
      <c r="Y234" s="104">
        <v>0</v>
      </c>
      <c r="Z234" s="104">
        <v>0</v>
      </c>
      <c r="AA234" s="104">
        <v>0</v>
      </c>
      <c r="AB234" s="104"/>
      <c r="AC234" s="104"/>
      <c r="AD234" s="104">
        <v>0</v>
      </c>
    </row>
    <row r="235" spans="1:30" x14ac:dyDescent="0.25">
      <c r="A235" s="120"/>
      <c r="B235" s="110" t="s">
        <v>79</v>
      </c>
      <c r="C235" s="110"/>
      <c r="D235" s="110"/>
      <c r="E235" s="110"/>
      <c r="F235" s="104">
        <v>0</v>
      </c>
      <c r="G235" s="104"/>
      <c r="H235" s="104"/>
      <c r="I235" s="104"/>
      <c r="J235" s="104"/>
      <c r="K235" s="104"/>
      <c r="L235" s="104"/>
      <c r="M235" s="104"/>
      <c r="N235" s="104"/>
      <c r="O235" s="104"/>
      <c r="P235" s="104">
        <v>0</v>
      </c>
      <c r="Q235" s="104"/>
      <c r="R235" s="104"/>
      <c r="S235" s="104">
        <v>0</v>
      </c>
      <c r="T235" s="104"/>
      <c r="U235" s="104">
        <v>0</v>
      </c>
      <c r="V235" s="104">
        <v>0</v>
      </c>
      <c r="W235" s="104">
        <v>0</v>
      </c>
      <c r="X235" s="104">
        <v>0</v>
      </c>
      <c r="Y235" s="104">
        <v>0</v>
      </c>
      <c r="Z235" s="104">
        <v>0</v>
      </c>
      <c r="AA235" s="104">
        <v>0</v>
      </c>
      <c r="AB235" s="104"/>
      <c r="AC235" s="104"/>
      <c r="AD235" s="104">
        <v>0</v>
      </c>
    </row>
    <row r="236" spans="1:30" x14ac:dyDescent="0.25">
      <c r="A236" s="120"/>
      <c r="B236" s="110" t="s">
        <v>80</v>
      </c>
      <c r="C236" s="110"/>
      <c r="D236" s="110"/>
      <c r="E236" s="110"/>
      <c r="F236" s="104">
        <v>0</v>
      </c>
      <c r="G236" s="104"/>
      <c r="H236" s="104"/>
      <c r="I236" s="104"/>
      <c r="J236" s="104"/>
      <c r="K236" s="104"/>
      <c r="L236" s="104"/>
      <c r="M236" s="104"/>
      <c r="N236" s="104"/>
      <c r="O236" s="104"/>
      <c r="P236" s="104">
        <v>0</v>
      </c>
      <c r="Q236" s="104"/>
      <c r="R236" s="104"/>
      <c r="S236" s="104">
        <v>0</v>
      </c>
      <c r="T236" s="104"/>
      <c r="U236" s="104">
        <v>0</v>
      </c>
      <c r="V236" s="104">
        <v>0</v>
      </c>
      <c r="W236" s="104">
        <v>0</v>
      </c>
      <c r="X236" s="104">
        <v>0</v>
      </c>
      <c r="Y236" s="104">
        <v>0</v>
      </c>
      <c r="Z236" s="104">
        <v>0</v>
      </c>
      <c r="AA236" s="104">
        <v>0</v>
      </c>
      <c r="AB236" s="104"/>
      <c r="AC236" s="104"/>
      <c r="AD236" s="104">
        <v>0</v>
      </c>
    </row>
    <row r="237" spans="1:30" x14ac:dyDescent="0.25">
      <c r="A237" s="120" t="s">
        <v>81</v>
      </c>
      <c r="B237" s="121" t="s">
        <v>82</v>
      </c>
      <c r="C237" s="110"/>
      <c r="D237" s="110"/>
      <c r="E237" s="110"/>
      <c r="F237" s="100">
        <v>0</v>
      </c>
      <c r="G237" s="100"/>
      <c r="H237" s="100"/>
      <c r="I237" s="100"/>
      <c r="J237" s="100"/>
      <c r="K237" s="100"/>
      <c r="L237" s="100"/>
      <c r="M237" s="100"/>
      <c r="N237" s="100"/>
      <c r="O237" s="100"/>
      <c r="P237" s="100">
        <v>0</v>
      </c>
      <c r="Q237" s="100"/>
      <c r="R237" s="100"/>
      <c r="S237" s="104">
        <v>0</v>
      </c>
      <c r="T237" s="104"/>
      <c r="U237" s="104">
        <v>0</v>
      </c>
      <c r="V237" s="104">
        <v>0</v>
      </c>
      <c r="W237" s="104">
        <v>0</v>
      </c>
      <c r="X237" s="104">
        <v>0</v>
      </c>
      <c r="Y237" s="104">
        <v>0</v>
      </c>
      <c r="Z237" s="104">
        <v>0</v>
      </c>
      <c r="AA237" s="104">
        <v>0</v>
      </c>
      <c r="AB237" s="104"/>
      <c r="AC237" s="104"/>
      <c r="AD237" s="100">
        <v>0</v>
      </c>
    </row>
    <row r="238" spans="1:30" x14ac:dyDescent="0.25">
      <c r="A238" s="120"/>
      <c r="B238" s="110" t="s">
        <v>83</v>
      </c>
      <c r="C238" s="110"/>
      <c r="D238" s="110"/>
      <c r="E238" s="110"/>
      <c r="F238" s="104">
        <v>0</v>
      </c>
      <c r="G238" s="104"/>
      <c r="H238" s="104"/>
      <c r="I238" s="104"/>
      <c r="J238" s="104"/>
      <c r="K238" s="104"/>
      <c r="L238" s="104"/>
      <c r="M238" s="104"/>
      <c r="N238" s="104"/>
      <c r="O238" s="104"/>
      <c r="P238" s="104">
        <v>0</v>
      </c>
      <c r="Q238" s="104"/>
      <c r="R238" s="104"/>
      <c r="S238" s="104">
        <v>0</v>
      </c>
      <c r="T238" s="104"/>
      <c r="U238" s="104">
        <v>0</v>
      </c>
      <c r="V238" s="104">
        <v>0</v>
      </c>
      <c r="W238" s="104">
        <v>0</v>
      </c>
      <c r="X238" s="104">
        <v>0</v>
      </c>
      <c r="Y238" s="104">
        <v>0</v>
      </c>
      <c r="Z238" s="104">
        <v>0</v>
      </c>
      <c r="AA238" s="104">
        <v>0</v>
      </c>
      <c r="AB238" s="104"/>
      <c r="AC238" s="104"/>
      <c r="AD238" s="104">
        <v>0</v>
      </c>
    </row>
    <row r="239" spans="1:30" x14ac:dyDescent="0.25">
      <c r="A239" s="120"/>
      <c r="B239" s="110" t="s">
        <v>84</v>
      </c>
      <c r="C239" s="110"/>
      <c r="D239" s="110"/>
      <c r="E239" s="110"/>
      <c r="F239" s="104">
        <v>0</v>
      </c>
      <c r="G239" s="104"/>
      <c r="H239" s="104"/>
      <c r="I239" s="104"/>
      <c r="J239" s="104"/>
      <c r="K239" s="104"/>
      <c r="L239" s="104"/>
      <c r="M239" s="104"/>
      <c r="N239" s="104"/>
      <c r="O239" s="104"/>
      <c r="P239" s="104">
        <v>0</v>
      </c>
      <c r="Q239" s="104"/>
      <c r="R239" s="104"/>
      <c r="S239" s="104">
        <v>0</v>
      </c>
      <c r="T239" s="104"/>
      <c r="U239" s="104">
        <v>0</v>
      </c>
      <c r="V239" s="104">
        <v>0</v>
      </c>
      <c r="W239" s="104">
        <v>0</v>
      </c>
      <c r="X239" s="104">
        <v>0</v>
      </c>
      <c r="Y239" s="104">
        <v>0</v>
      </c>
      <c r="Z239" s="104">
        <v>0</v>
      </c>
      <c r="AA239" s="104">
        <v>0</v>
      </c>
      <c r="AB239" s="104"/>
      <c r="AC239" s="104"/>
      <c r="AD239" s="104">
        <v>0</v>
      </c>
    </row>
    <row r="240" spans="1:30" x14ac:dyDescent="0.25">
      <c r="A240" s="120"/>
      <c r="B240" s="110" t="s">
        <v>85</v>
      </c>
      <c r="C240" s="110"/>
      <c r="D240" s="110"/>
      <c r="E240" s="110"/>
      <c r="F240" s="104">
        <v>0</v>
      </c>
      <c r="G240" s="104"/>
      <c r="H240" s="104"/>
      <c r="I240" s="104"/>
      <c r="J240" s="104"/>
      <c r="K240" s="104"/>
      <c r="L240" s="104"/>
      <c r="M240" s="104"/>
      <c r="N240" s="104"/>
      <c r="O240" s="104"/>
      <c r="P240" s="104">
        <v>0</v>
      </c>
      <c r="Q240" s="104"/>
      <c r="R240" s="104"/>
      <c r="S240" s="104">
        <v>0</v>
      </c>
      <c r="T240" s="104"/>
      <c r="U240" s="104">
        <v>0</v>
      </c>
      <c r="V240" s="104">
        <v>0</v>
      </c>
      <c r="W240" s="104">
        <v>0</v>
      </c>
      <c r="X240" s="104">
        <v>0</v>
      </c>
      <c r="Y240" s="104">
        <v>0</v>
      </c>
      <c r="Z240" s="104">
        <v>0</v>
      </c>
      <c r="AA240" s="104">
        <v>0</v>
      </c>
      <c r="AB240" s="104"/>
      <c r="AC240" s="104"/>
      <c r="AD240" s="104">
        <v>0</v>
      </c>
    </row>
    <row r="241" spans="1:30" x14ac:dyDescent="0.25">
      <c r="A241" s="120"/>
      <c r="B241" s="110" t="s">
        <v>86</v>
      </c>
      <c r="C241" s="110"/>
      <c r="D241" s="110"/>
      <c r="E241" s="110"/>
      <c r="F241" s="104">
        <v>0</v>
      </c>
      <c r="G241" s="104"/>
      <c r="H241" s="104"/>
      <c r="I241" s="104"/>
      <c r="J241" s="104"/>
      <c r="K241" s="104"/>
      <c r="L241" s="104"/>
      <c r="M241" s="104"/>
      <c r="N241" s="104"/>
      <c r="O241" s="104"/>
      <c r="P241" s="104">
        <v>0</v>
      </c>
      <c r="Q241" s="104"/>
      <c r="R241" s="104"/>
      <c r="S241" s="104">
        <v>0</v>
      </c>
      <c r="T241" s="104"/>
      <c r="U241" s="104">
        <v>0</v>
      </c>
      <c r="V241" s="104">
        <v>0</v>
      </c>
      <c r="W241" s="104">
        <v>0</v>
      </c>
      <c r="X241" s="104">
        <v>0</v>
      </c>
      <c r="Y241" s="104">
        <v>0</v>
      </c>
      <c r="Z241" s="104">
        <v>0</v>
      </c>
      <c r="AA241" s="104">
        <v>0</v>
      </c>
      <c r="AB241" s="104"/>
      <c r="AC241" s="104"/>
      <c r="AD241" s="104">
        <v>0</v>
      </c>
    </row>
    <row r="242" spans="1:30" x14ac:dyDescent="0.25">
      <c r="A242" s="101"/>
      <c r="B242" s="110" t="s">
        <v>87</v>
      </c>
      <c r="C242" s="110"/>
      <c r="D242" s="110"/>
      <c r="E242" s="110"/>
      <c r="F242" s="104">
        <v>0</v>
      </c>
      <c r="G242" s="104"/>
      <c r="H242" s="104"/>
      <c r="I242" s="104"/>
      <c r="J242" s="104"/>
      <c r="K242" s="104"/>
      <c r="L242" s="104"/>
      <c r="M242" s="104"/>
      <c r="N242" s="104"/>
      <c r="O242" s="104"/>
      <c r="P242" s="104">
        <v>0</v>
      </c>
      <c r="Q242" s="104"/>
      <c r="R242" s="104"/>
      <c r="S242" s="104">
        <v>0</v>
      </c>
      <c r="T242" s="104"/>
      <c r="U242" s="104">
        <v>0</v>
      </c>
      <c r="V242" s="104">
        <v>0</v>
      </c>
      <c r="W242" s="104">
        <v>0</v>
      </c>
      <c r="X242" s="104">
        <v>0</v>
      </c>
      <c r="Y242" s="104">
        <v>0</v>
      </c>
      <c r="Z242" s="104">
        <v>0</v>
      </c>
      <c r="AA242" s="104">
        <v>0</v>
      </c>
      <c r="AB242" s="104"/>
      <c r="AC242" s="104"/>
      <c r="AD242" s="104">
        <v>0</v>
      </c>
    </row>
    <row r="243" spans="1:30" x14ac:dyDescent="0.25">
      <c r="A243" s="101"/>
      <c r="B243" s="121" t="s">
        <v>88</v>
      </c>
      <c r="C243" s="110"/>
      <c r="D243" s="110"/>
      <c r="E243" s="110"/>
      <c r="F243" s="122">
        <f>+F176+F158+F164</f>
        <v>1436184.49</v>
      </c>
      <c r="G243" s="122"/>
      <c r="H243" s="122"/>
      <c r="I243" s="122"/>
      <c r="J243" s="122"/>
      <c r="K243" s="122"/>
      <c r="L243" s="122"/>
      <c r="M243" s="122"/>
      <c r="N243" s="122"/>
      <c r="O243" s="122"/>
      <c r="P243" s="122">
        <f>+P176+P158+P164</f>
        <v>30037220.419999998</v>
      </c>
      <c r="Q243" s="122"/>
      <c r="R243" s="122"/>
      <c r="S243" s="122">
        <f>+S176+S164+S158</f>
        <v>18518446.710000001</v>
      </c>
      <c r="T243" s="122"/>
      <c r="U243" s="122">
        <f>+U176+U164+U158</f>
        <v>16556646.970000001</v>
      </c>
      <c r="V243" s="122">
        <f>+V176+V164+V158</f>
        <v>18498856.440000001</v>
      </c>
      <c r="W243" s="122">
        <f>+W226+W176+W164+W158</f>
        <v>19426319.559999999</v>
      </c>
      <c r="X243" s="122">
        <f>+X226+X176+X164+X158</f>
        <v>20835322.759999998</v>
      </c>
      <c r="Y243" s="122">
        <f>+Y188+Y176+Y164+Y158</f>
        <v>16180790.719999999</v>
      </c>
      <c r="Z243" s="122">
        <f>+Z188+Z176+Z164+Z158</f>
        <v>13098517.689999999</v>
      </c>
      <c r="AA243" s="122">
        <f>+AA188+AA176+AA164+AA158</f>
        <v>12838631.76</v>
      </c>
      <c r="AB243" s="122"/>
      <c r="AC243" s="122"/>
      <c r="AD243" s="122">
        <f>+AD176+AD164+AD158+AD226</f>
        <v>166947896.15000001</v>
      </c>
    </row>
    <row r="244" spans="1:30" x14ac:dyDescent="0.25">
      <c r="A244" s="101"/>
      <c r="B244" s="121"/>
      <c r="C244" s="110"/>
      <c r="D244" s="110"/>
      <c r="E244" s="110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104"/>
    </row>
    <row r="245" spans="1:30" x14ac:dyDescent="0.25">
      <c r="A245" s="120" t="s">
        <v>89</v>
      </c>
      <c r="B245" s="121" t="s">
        <v>90</v>
      </c>
      <c r="C245" s="110"/>
      <c r="D245" s="110"/>
      <c r="E245" s="110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</row>
    <row r="246" spans="1:30" x14ac:dyDescent="0.25">
      <c r="A246" s="120" t="s">
        <v>91</v>
      </c>
      <c r="B246" s="121" t="s">
        <v>92</v>
      </c>
      <c r="C246" s="110"/>
      <c r="D246" s="110"/>
      <c r="E246" s="110"/>
      <c r="F246" s="100">
        <v>0</v>
      </c>
      <c r="G246" s="100"/>
      <c r="H246" s="100"/>
      <c r="I246" s="100"/>
      <c r="J246" s="100"/>
      <c r="K246" s="100"/>
      <c r="L246" s="100"/>
      <c r="M246" s="100"/>
      <c r="N246" s="100"/>
      <c r="O246" s="100"/>
      <c r="P246" s="100">
        <v>0</v>
      </c>
      <c r="Q246" s="100"/>
      <c r="R246" s="100"/>
      <c r="S246" s="100">
        <v>0</v>
      </c>
      <c r="T246" s="100"/>
      <c r="U246" s="100">
        <v>0</v>
      </c>
      <c r="V246" s="100">
        <v>0</v>
      </c>
      <c r="W246" s="100">
        <v>0</v>
      </c>
      <c r="X246" s="100">
        <v>0</v>
      </c>
      <c r="Y246" s="100">
        <v>0</v>
      </c>
      <c r="Z246" s="100">
        <v>0</v>
      </c>
      <c r="AA246" s="100">
        <v>0</v>
      </c>
      <c r="AB246" s="100"/>
      <c r="AC246" s="100"/>
      <c r="AD246" s="100">
        <v>0</v>
      </c>
    </row>
    <row r="247" spans="1:30" x14ac:dyDescent="0.25">
      <c r="A247" s="101"/>
      <c r="B247" s="110" t="s">
        <v>93</v>
      </c>
      <c r="C247" s="110"/>
      <c r="D247" s="110" t="s">
        <v>94</v>
      </c>
      <c r="E247" s="110"/>
      <c r="F247" s="104">
        <v>0</v>
      </c>
      <c r="G247" s="104"/>
      <c r="H247" s="104"/>
      <c r="I247" s="104"/>
      <c r="J247" s="104"/>
      <c r="K247" s="104"/>
      <c r="L247" s="104"/>
      <c r="M247" s="104"/>
      <c r="N247" s="104"/>
      <c r="O247" s="104"/>
      <c r="P247" s="104">
        <v>0</v>
      </c>
      <c r="Q247" s="104"/>
      <c r="R247" s="104"/>
      <c r="S247" s="104">
        <v>0</v>
      </c>
      <c r="T247" s="104"/>
      <c r="U247" s="104">
        <v>0</v>
      </c>
      <c r="V247" s="104">
        <v>0</v>
      </c>
      <c r="W247" s="104">
        <v>0</v>
      </c>
      <c r="X247" s="104">
        <v>0</v>
      </c>
      <c r="Y247" s="104">
        <v>0</v>
      </c>
      <c r="Z247" s="104">
        <v>0</v>
      </c>
      <c r="AA247" s="104">
        <v>0</v>
      </c>
      <c r="AB247" s="104"/>
      <c r="AC247" s="104"/>
      <c r="AD247" s="104">
        <v>0</v>
      </c>
    </row>
    <row r="248" spans="1:30" x14ac:dyDescent="0.25">
      <c r="A248" s="101"/>
      <c r="B248" s="110" t="s">
        <v>95</v>
      </c>
      <c r="C248" s="110"/>
      <c r="D248" s="110"/>
      <c r="E248" s="110"/>
      <c r="F248" s="104">
        <v>0</v>
      </c>
      <c r="G248" s="104"/>
      <c r="H248" s="104"/>
      <c r="I248" s="104"/>
      <c r="J248" s="104"/>
      <c r="K248" s="104"/>
      <c r="L248" s="104"/>
      <c r="M248" s="104"/>
      <c r="N248" s="104"/>
      <c r="O248" s="104"/>
      <c r="P248" s="104">
        <v>0</v>
      </c>
      <c r="Q248" s="104"/>
      <c r="R248" s="104"/>
      <c r="S248" s="104">
        <v>0</v>
      </c>
      <c r="T248" s="104"/>
      <c r="U248" s="104">
        <v>0</v>
      </c>
      <c r="V248" s="104">
        <v>0</v>
      </c>
      <c r="W248" s="104">
        <v>0</v>
      </c>
      <c r="X248" s="104">
        <v>0</v>
      </c>
      <c r="Y248" s="104">
        <v>0</v>
      </c>
      <c r="Z248" s="104">
        <v>0</v>
      </c>
      <c r="AA248" s="104">
        <v>0</v>
      </c>
      <c r="AB248" s="104"/>
      <c r="AC248" s="104"/>
      <c r="AD248" s="104">
        <v>0</v>
      </c>
    </row>
    <row r="249" spans="1:30" x14ac:dyDescent="0.25">
      <c r="A249" s="120" t="s">
        <v>96</v>
      </c>
      <c r="B249" s="123" t="s">
        <v>97</v>
      </c>
      <c r="C249" s="110"/>
      <c r="D249" s="110"/>
      <c r="E249" s="110"/>
      <c r="F249" s="100">
        <v>0</v>
      </c>
      <c r="G249" s="100"/>
      <c r="H249" s="100"/>
      <c r="I249" s="100"/>
      <c r="J249" s="100"/>
      <c r="K249" s="100"/>
      <c r="L249" s="100"/>
      <c r="M249" s="100"/>
      <c r="N249" s="100"/>
      <c r="O249" s="100"/>
      <c r="P249" s="100">
        <v>0</v>
      </c>
      <c r="Q249" s="100"/>
      <c r="R249" s="100"/>
      <c r="S249" s="100">
        <v>0</v>
      </c>
      <c r="T249" s="100"/>
      <c r="U249" s="100">
        <v>0</v>
      </c>
      <c r="V249" s="100">
        <v>0</v>
      </c>
      <c r="W249" s="100">
        <v>0</v>
      </c>
      <c r="X249" s="100">
        <v>0</v>
      </c>
      <c r="Y249" s="100">
        <v>0</v>
      </c>
      <c r="Z249" s="100"/>
      <c r="AA249" s="100"/>
      <c r="AB249" s="100"/>
      <c r="AC249" s="100"/>
      <c r="AD249" s="100">
        <v>0</v>
      </c>
    </row>
    <row r="250" spans="1:30" x14ac:dyDescent="0.25">
      <c r="A250" s="101"/>
      <c r="B250" s="110" t="s">
        <v>98</v>
      </c>
      <c r="C250" s="110"/>
      <c r="D250" s="110"/>
      <c r="E250" s="110"/>
      <c r="F250" s="104">
        <v>0</v>
      </c>
      <c r="G250" s="104"/>
      <c r="H250" s="104"/>
      <c r="I250" s="104"/>
      <c r="J250" s="104"/>
      <c r="K250" s="104"/>
      <c r="L250" s="104"/>
      <c r="M250" s="104"/>
      <c r="N250" s="104"/>
      <c r="O250" s="104"/>
      <c r="P250" s="104">
        <v>0</v>
      </c>
      <c r="Q250" s="104"/>
      <c r="R250" s="104"/>
      <c r="S250" s="104">
        <v>0</v>
      </c>
      <c r="T250" s="104"/>
      <c r="U250" s="104">
        <v>0</v>
      </c>
      <c r="V250" s="104">
        <v>0</v>
      </c>
      <c r="W250" s="104">
        <v>0</v>
      </c>
      <c r="X250" s="104">
        <v>0</v>
      </c>
      <c r="Y250" s="104">
        <v>0</v>
      </c>
      <c r="Z250" s="104">
        <v>0</v>
      </c>
      <c r="AA250" s="104">
        <v>0</v>
      </c>
      <c r="AB250" s="104"/>
      <c r="AC250" s="104"/>
      <c r="AD250" s="104">
        <v>0</v>
      </c>
    </row>
    <row r="251" spans="1:30" x14ac:dyDescent="0.25">
      <c r="A251" s="101"/>
      <c r="B251" s="110" t="s">
        <v>99</v>
      </c>
      <c r="C251" s="110"/>
      <c r="D251" s="110"/>
      <c r="E251" s="110"/>
      <c r="F251" s="104">
        <v>0</v>
      </c>
      <c r="G251" s="104"/>
      <c r="H251" s="104"/>
      <c r="I251" s="104"/>
      <c r="J251" s="104"/>
      <c r="K251" s="104"/>
      <c r="L251" s="104"/>
      <c r="M251" s="104"/>
      <c r="N251" s="104"/>
      <c r="O251" s="104"/>
      <c r="P251" s="104">
        <v>0</v>
      </c>
      <c r="Q251" s="104"/>
      <c r="R251" s="104"/>
      <c r="S251" s="104">
        <v>0</v>
      </c>
      <c r="T251" s="104"/>
      <c r="U251" s="104">
        <v>0</v>
      </c>
      <c r="V251" s="104">
        <v>0</v>
      </c>
      <c r="W251" s="104">
        <v>0</v>
      </c>
      <c r="X251" s="104">
        <v>0</v>
      </c>
      <c r="Y251" s="104">
        <v>0</v>
      </c>
      <c r="Z251" s="104">
        <v>0</v>
      </c>
      <c r="AA251" s="104">
        <v>0</v>
      </c>
      <c r="AB251" s="104"/>
      <c r="AC251" s="104"/>
      <c r="AD251" s="104">
        <v>0</v>
      </c>
    </row>
    <row r="252" spans="1:30" x14ac:dyDescent="0.25">
      <c r="A252" s="120" t="s">
        <v>100</v>
      </c>
      <c r="B252" s="121" t="s">
        <v>101</v>
      </c>
      <c r="C252" s="110"/>
      <c r="D252" s="110"/>
      <c r="E252" s="110"/>
      <c r="F252" s="100">
        <v>0</v>
      </c>
      <c r="G252" s="100"/>
      <c r="H252" s="100"/>
      <c r="I252" s="100"/>
      <c r="J252" s="100"/>
      <c r="K252" s="100"/>
      <c r="L252" s="100"/>
      <c r="M252" s="100"/>
      <c r="N252" s="100"/>
      <c r="O252" s="100"/>
      <c r="P252" s="100">
        <v>0</v>
      </c>
      <c r="Q252" s="100"/>
      <c r="R252" s="100"/>
      <c r="S252" s="100">
        <v>0</v>
      </c>
      <c r="T252" s="100"/>
      <c r="U252" s="100">
        <v>0</v>
      </c>
      <c r="V252" s="100">
        <v>0</v>
      </c>
      <c r="W252" s="100">
        <v>0</v>
      </c>
      <c r="X252" s="100">
        <v>0</v>
      </c>
      <c r="Y252" s="100">
        <v>0</v>
      </c>
      <c r="Z252" s="100"/>
      <c r="AA252" s="100"/>
      <c r="AB252" s="100"/>
      <c r="AC252" s="100"/>
      <c r="AD252" s="100">
        <v>0</v>
      </c>
    </row>
    <row r="253" spans="1:30" x14ac:dyDescent="0.25">
      <c r="A253" s="101"/>
      <c r="B253" s="124" t="s">
        <v>102</v>
      </c>
      <c r="C253" s="110"/>
      <c r="D253" s="110"/>
      <c r="E253" s="110"/>
      <c r="F253" s="104">
        <v>0</v>
      </c>
      <c r="G253" s="104"/>
      <c r="H253" s="104"/>
      <c r="I253" s="104"/>
      <c r="J253" s="104"/>
      <c r="K253" s="104"/>
      <c r="L253" s="104"/>
      <c r="M253" s="104"/>
      <c r="N253" s="104"/>
      <c r="O253" s="104"/>
      <c r="P253" s="104">
        <v>0</v>
      </c>
      <c r="Q253" s="104"/>
      <c r="R253" s="104"/>
      <c r="S253" s="104">
        <v>0</v>
      </c>
      <c r="T253" s="104"/>
      <c r="U253" s="104">
        <v>0</v>
      </c>
      <c r="V253" s="104">
        <v>0</v>
      </c>
      <c r="W253" s="104">
        <v>0</v>
      </c>
      <c r="X253" s="104">
        <v>0</v>
      </c>
      <c r="Y253" s="104">
        <v>0</v>
      </c>
      <c r="Z253" s="104">
        <v>0</v>
      </c>
      <c r="AA253" s="104">
        <v>0</v>
      </c>
      <c r="AB253" s="104"/>
      <c r="AC253" s="104"/>
      <c r="AD253" s="104">
        <v>0</v>
      </c>
    </row>
    <row r="254" spans="1:30" x14ac:dyDescent="0.25">
      <c r="A254" s="101"/>
      <c r="B254" s="124" t="s">
        <v>103</v>
      </c>
      <c r="C254" s="110"/>
      <c r="D254" s="110"/>
      <c r="E254" s="110"/>
      <c r="F254" s="125">
        <v>0</v>
      </c>
      <c r="G254" s="125"/>
      <c r="H254" s="125"/>
      <c r="I254" s="125"/>
      <c r="J254" s="125"/>
      <c r="K254" s="125"/>
      <c r="L254" s="125"/>
      <c r="M254" s="125"/>
      <c r="N254" s="125"/>
      <c r="O254" s="125"/>
      <c r="P254" s="125">
        <v>0</v>
      </c>
      <c r="Q254" s="125"/>
      <c r="R254" s="125"/>
      <c r="S254" s="125">
        <v>0</v>
      </c>
      <c r="T254" s="125"/>
      <c r="U254" s="125">
        <v>0</v>
      </c>
      <c r="V254" s="125">
        <v>0</v>
      </c>
      <c r="W254" s="125">
        <v>0</v>
      </c>
      <c r="X254" s="125">
        <v>0</v>
      </c>
      <c r="Y254" s="125">
        <v>0</v>
      </c>
      <c r="Z254" s="104">
        <v>0</v>
      </c>
      <c r="AA254" s="104">
        <v>0</v>
      </c>
      <c r="AB254" s="104"/>
      <c r="AC254" s="104"/>
      <c r="AD254" s="125">
        <v>0</v>
      </c>
    </row>
    <row r="255" spans="1:30" x14ac:dyDescent="0.25">
      <c r="A255" s="101"/>
      <c r="B255" s="121" t="s">
        <v>104</v>
      </c>
      <c r="C255" s="110"/>
      <c r="D255" s="110"/>
      <c r="E255" s="110"/>
      <c r="F255" s="100">
        <f>+F251+F250+F249+F248+F246+F245</f>
        <v>0</v>
      </c>
      <c r="G255" s="100"/>
      <c r="H255" s="100"/>
      <c r="I255" s="100"/>
      <c r="J255" s="100"/>
      <c r="K255" s="100"/>
      <c r="L255" s="100"/>
      <c r="M255" s="100"/>
      <c r="N255" s="100"/>
      <c r="O255" s="100"/>
      <c r="P255" s="100">
        <f>+P251+P250+P249+P248+P246+P245</f>
        <v>0</v>
      </c>
      <c r="Q255" s="100"/>
      <c r="R255" s="100"/>
      <c r="S255" s="100">
        <f>+S251+S250+S249+S248+S246+S245</f>
        <v>0</v>
      </c>
      <c r="T255" s="100"/>
      <c r="U255" s="100">
        <f>+U251+U250+U249+U248+U246+U245</f>
        <v>0</v>
      </c>
      <c r="V255" s="100">
        <f t="shared" ref="V255:Z255" si="9">+V251+V250+V249+V248+V246+V245</f>
        <v>0</v>
      </c>
      <c r="W255" s="100">
        <f t="shared" si="9"/>
        <v>0</v>
      </c>
      <c r="X255" s="100">
        <f t="shared" si="9"/>
        <v>0</v>
      </c>
      <c r="Y255" s="100">
        <f t="shared" si="9"/>
        <v>0</v>
      </c>
      <c r="Z255" s="100">
        <f t="shared" si="9"/>
        <v>0</v>
      </c>
      <c r="AA255" s="100">
        <f t="shared" ref="AA255" si="10">+AA251+AA250+AA249+AA248+AA246+AA245</f>
        <v>0</v>
      </c>
      <c r="AB255" s="100"/>
      <c r="AC255" s="100"/>
      <c r="AD255" s="100">
        <f>+AD251+AD250+AD249+AD248+AD247+AD246+AD245</f>
        <v>0</v>
      </c>
    </row>
    <row r="256" spans="1:30" x14ac:dyDescent="0.25">
      <c r="A256" s="101"/>
      <c r="B256" s="121"/>
      <c r="C256" s="110"/>
      <c r="D256" s="110"/>
      <c r="E256" s="110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</row>
    <row r="257" spans="1:31" ht="15.75" thickBot="1" x14ac:dyDescent="0.3">
      <c r="A257" s="110"/>
      <c r="B257" s="121" t="s">
        <v>105</v>
      </c>
      <c r="C257" s="110"/>
      <c r="D257" s="110"/>
      <c r="E257" s="110"/>
      <c r="F257" s="126">
        <f>+F255+F243</f>
        <v>1436184.49</v>
      </c>
      <c r="G257" s="126"/>
      <c r="H257" s="126"/>
      <c r="I257" s="126"/>
      <c r="J257" s="126"/>
      <c r="K257" s="126"/>
      <c r="L257" s="126"/>
      <c r="M257" s="126"/>
      <c r="N257" s="126"/>
      <c r="O257" s="126"/>
      <c r="P257" s="126">
        <f>+P246+P243</f>
        <v>30037220.419999998</v>
      </c>
      <c r="Q257" s="126"/>
      <c r="R257" s="126"/>
      <c r="S257" s="126">
        <f ca="1">SUM(S172:S257)</f>
        <v>18518446.710000001</v>
      </c>
      <c r="T257" s="126"/>
      <c r="U257" s="126">
        <f t="shared" ref="U257:AA257" si="11">+U243</f>
        <v>16556646.970000001</v>
      </c>
      <c r="V257" s="126">
        <f t="shared" si="11"/>
        <v>18498856.440000001</v>
      </c>
      <c r="W257" s="126">
        <f t="shared" si="11"/>
        <v>19426319.559999999</v>
      </c>
      <c r="X257" s="126">
        <f t="shared" si="11"/>
        <v>20835322.759999998</v>
      </c>
      <c r="Y257" s="126">
        <f t="shared" si="11"/>
        <v>16180790.719999999</v>
      </c>
      <c r="Z257" s="126">
        <f t="shared" si="11"/>
        <v>13098517.689999999</v>
      </c>
      <c r="AA257" s="126">
        <f t="shared" si="11"/>
        <v>12838631.76</v>
      </c>
      <c r="AB257" s="126"/>
      <c r="AC257" s="126"/>
      <c r="AD257" s="126">
        <f>+AD243</f>
        <v>166947896.15000001</v>
      </c>
      <c r="AE257" s="28"/>
    </row>
    <row r="258" spans="1:31" ht="15.75" thickTop="1" x14ac:dyDescent="0.25">
      <c r="A258" s="110"/>
      <c r="B258" s="121"/>
      <c r="C258" s="110"/>
      <c r="D258" s="110"/>
      <c r="E258" s="11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</row>
    <row r="259" spans="1:31" x14ac:dyDescent="0.25">
      <c r="A259" s="110"/>
      <c r="B259" s="121"/>
      <c r="C259" s="110"/>
      <c r="D259" s="110"/>
      <c r="E259" s="11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</row>
    <row r="260" spans="1:31" x14ac:dyDescent="0.25">
      <c r="A260" s="110"/>
      <c r="B260" s="121"/>
      <c r="C260" s="110"/>
      <c r="D260" s="110"/>
      <c r="E260" s="11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</row>
    <row r="261" spans="1:31" x14ac:dyDescent="0.25">
      <c r="A261" s="110"/>
      <c r="B261" s="121"/>
      <c r="C261" s="110"/>
      <c r="D261" s="110"/>
      <c r="E261" s="11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</row>
    <row r="262" spans="1:31" x14ac:dyDescent="0.25">
      <c r="A262" s="110"/>
      <c r="B262" s="121"/>
      <c r="C262" s="110"/>
      <c r="D262" s="110"/>
      <c r="E262" s="11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</row>
    <row r="263" spans="1:31" x14ac:dyDescent="0.25">
      <c r="A263" s="110"/>
      <c r="B263" s="121"/>
      <c r="C263" s="110"/>
      <c r="D263" s="110"/>
      <c r="E263" s="11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</row>
    <row r="264" spans="1:31" x14ac:dyDescent="0.25">
      <c r="A264" s="110"/>
      <c r="B264" s="121"/>
      <c r="C264" s="110"/>
      <c r="D264" s="110"/>
      <c r="E264" s="11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</row>
    <row r="265" spans="1:31" x14ac:dyDescent="0.25">
      <c r="A265" s="110"/>
      <c r="B265" s="121"/>
      <c r="C265" s="110"/>
      <c r="D265" s="110"/>
      <c r="E265" s="11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</row>
    <row r="266" spans="1:31" x14ac:dyDescent="0.25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</row>
    <row r="267" spans="1:31" ht="15" customHeight="1" x14ac:dyDescent="0.25">
      <c r="A267" s="84"/>
      <c r="B267" s="434" t="s">
        <v>106</v>
      </c>
      <c r="C267" s="434"/>
      <c r="D267" s="434"/>
      <c r="E267" s="84"/>
      <c r="F267" s="435" t="s">
        <v>107</v>
      </c>
      <c r="G267" s="435"/>
      <c r="H267" s="435"/>
      <c r="I267" s="435"/>
      <c r="J267" s="435"/>
      <c r="K267" s="435"/>
      <c r="L267" s="435"/>
      <c r="M267" s="435"/>
      <c r="N267" s="435"/>
      <c r="O267" s="435"/>
      <c r="P267" s="435"/>
      <c r="Q267" s="435"/>
      <c r="R267" s="435"/>
      <c r="S267" s="435"/>
      <c r="T267" s="276"/>
      <c r="U267" s="127"/>
      <c r="V267" s="127"/>
      <c r="W267" s="127"/>
      <c r="X267" s="127"/>
      <c r="Y267" s="127"/>
      <c r="Z267" s="127"/>
      <c r="AA267" s="127"/>
      <c r="AB267" s="127"/>
      <c r="AC267" s="179"/>
      <c r="AD267" s="84"/>
    </row>
    <row r="268" spans="1:31" x14ac:dyDescent="0.25">
      <c r="A268" s="128"/>
      <c r="B268" s="84"/>
      <c r="C268" s="84"/>
      <c r="D268" s="83"/>
      <c r="E268" s="83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129"/>
    </row>
    <row r="269" spans="1:31" x14ac:dyDescent="0.25">
      <c r="A269" s="84"/>
      <c r="B269" s="84"/>
      <c r="C269" s="84"/>
      <c r="D269" s="83"/>
      <c r="E269" s="83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</row>
    <row r="270" spans="1:31" x14ac:dyDescent="0.25">
      <c r="A270" s="84"/>
      <c r="B270" s="437" t="s">
        <v>154</v>
      </c>
      <c r="C270" s="437"/>
      <c r="D270" s="437"/>
      <c r="E270" s="83"/>
      <c r="F270" s="437" t="s">
        <v>160</v>
      </c>
      <c r="G270" s="437"/>
      <c r="H270" s="437"/>
      <c r="I270" s="437"/>
      <c r="J270" s="437"/>
      <c r="K270" s="437"/>
      <c r="L270" s="437"/>
      <c r="M270" s="437"/>
      <c r="N270" s="437"/>
      <c r="O270" s="437"/>
      <c r="P270" s="437"/>
      <c r="Q270" s="437"/>
      <c r="R270" s="437"/>
      <c r="S270" s="437"/>
      <c r="T270" s="274"/>
      <c r="U270" s="130"/>
      <c r="V270" s="130"/>
      <c r="W270" s="130"/>
      <c r="X270" s="130"/>
      <c r="Y270" s="130"/>
      <c r="Z270" s="130"/>
      <c r="AA270" s="130"/>
      <c r="AB270" s="130"/>
      <c r="AC270" s="177"/>
      <c r="AD270" s="84"/>
    </row>
    <row r="271" spans="1:31" x14ac:dyDescent="0.25">
      <c r="A271" s="131"/>
      <c r="B271" s="438" t="s">
        <v>108</v>
      </c>
      <c r="C271" s="438"/>
      <c r="D271" s="438"/>
      <c r="E271" s="83"/>
      <c r="F271" s="438" t="s">
        <v>159</v>
      </c>
      <c r="G271" s="438"/>
      <c r="H271" s="438"/>
      <c r="I271" s="438"/>
      <c r="J271" s="438"/>
      <c r="K271" s="438"/>
      <c r="L271" s="438"/>
      <c r="M271" s="438"/>
      <c r="N271" s="438"/>
      <c r="O271" s="438"/>
      <c r="P271" s="438"/>
      <c r="Q271" s="438"/>
      <c r="R271" s="438"/>
      <c r="S271" s="438"/>
      <c r="T271" s="275"/>
      <c r="U271" s="132"/>
      <c r="V271" s="132"/>
      <c r="W271" s="132"/>
      <c r="X271" s="132"/>
      <c r="Y271" s="132"/>
      <c r="Z271" s="132"/>
      <c r="AA271" s="132"/>
      <c r="AB271" s="132"/>
      <c r="AC271" s="178"/>
      <c r="AD271" s="133"/>
    </row>
    <row r="272" spans="1:31" x14ac:dyDescent="0.2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</row>
    <row r="293" spans="1:30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</row>
    <row r="294" spans="1:30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</row>
    <row r="295" spans="1:30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</row>
    <row r="296" spans="1:30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  <c r="AA296" s="134"/>
      <c r="AB296" s="134"/>
      <c r="AC296" s="134"/>
      <c r="AD296" s="27"/>
    </row>
    <row r="297" spans="1:30" x14ac:dyDescent="0.25">
      <c r="A297" s="432" t="s">
        <v>0</v>
      </c>
      <c r="B297" s="432"/>
      <c r="C297" s="432"/>
      <c r="D297" s="432"/>
      <c r="E297" s="432"/>
      <c r="F297" s="432"/>
      <c r="G297" s="432"/>
      <c r="H297" s="432"/>
      <c r="I297" s="432"/>
      <c r="J297" s="432"/>
      <c r="K297" s="432"/>
      <c r="L297" s="432"/>
      <c r="M297" s="432"/>
      <c r="N297" s="432"/>
      <c r="O297" s="432"/>
      <c r="P297" s="432"/>
      <c r="Q297" s="432"/>
      <c r="R297" s="432"/>
      <c r="S297" s="432"/>
      <c r="T297" s="432"/>
      <c r="U297" s="432"/>
      <c r="V297" s="432"/>
      <c r="W297" s="432"/>
      <c r="X297" s="432"/>
      <c r="Y297" s="432"/>
      <c r="Z297" s="432"/>
      <c r="AA297" s="432"/>
      <c r="AB297" s="432"/>
      <c r="AC297" s="432"/>
      <c r="AD297" s="432"/>
    </row>
    <row r="298" spans="1:30" x14ac:dyDescent="0.25">
      <c r="A298" s="432" t="s">
        <v>1</v>
      </c>
      <c r="B298" s="432"/>
      <c r="C298" s="432"/>
      <c r="D298" s="432"/>
      <c r="E298" s="432"/>
      <c r="F298" s="432"/>
      <c r="G298" s="432"/>
      <c r="H298" s="432"/>
      <c r="I298" s="432"/>
      <c r="J298" s="432"/>
      <c r="K298" s="432"/>
      <c r="L298" s="432"/>
      <c r="M298" s="432"/>
      <c r="N298" s="432"/>
      <c r="O298" s="432"/>
      <c r="P298" s="432"/>
      <c r="Q298" s="432"/>
      <c r="R298" s="432"/>
      <c r="S298" s="432"/>
      <c r="T298" s="432"/>
      <c r="U298" s="432"/>
      <c r="V298" s="432"/>
      <c r="W298" s="432"/>
      <c r="X298" s="432"/>
      <c r="Y298" s="432"/>
      <c r="Z298" s="432"/>
      <c r="AA298" s="432"/>
      <c r="AB298" s="432"/>
      <c r="AC298" s="432"/>
      <c r="AD298" s="432"/>
    </row>
    <row r="299" spans="1:30" x14ac:dyDescent="0.25">
      <c r="A299" s="135" t="s">
        <v>2</v>
      </c>
      <c r="B299" s="136"/>
      <c r="C299" s="137"/>
      <c r="D299" s="137"/>
      <c r="E299" s="137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  <c r="AA299" s="138"/>
      <c r="AB299" s="138"/>
      <c r="AC299" s="138"/>
      <c r="AD299" s="138"/>
    </row>
    <row r="300" spans="1:30" x14ac:dyDescent="0.25">
      <c r="A300" s="139" t="s">
        <v>3</v>
      </c>
      <c r="B300" s="140" t="s">
        <v>4</v>
      </c>
      <c r="C300" s="141"/>
      <c r="D300" s="141"/>
      <c r="E300" s="142"/>
      <c r="F300" s="143" t="s">
        <v>5</v>
      </c>
      <c r="G300" s="144"/>
      <c r="H300" s="144"/>
      <c r="I300" s="144"/>
      <c r="J300" s="144"/>
      <c r="K300" s="144"/>
      <c r="L300" s="144"/>
      <c r="M300" s="144"/>
      <c r="N300" s="144"/>
      <c r="O300" s="144"/>
      <c r="P300" s="144" t="s">
        <v>6</v>
      </c>
      <c r="Q300" s="145"/>
      <c r="R300" s="145"/>
      <c r="S300" s="145" t="s">
        <v>109</v>
      </c>
      <c r="T300" s="145"/>
      <c r="U300" s="145" t="s">
        <v>141</v>
      </c>
      <c r="V300" s="145" t="s">
        <v>142</v>
      </c>
      <c r="W300" s="145" t="s">
        <v>143</v>
      </c>
      <c r="X300" s="145" t="s">
        <v>144</v>
      </c>
      <c r="Y300" s="145" t="s">
        <v>153</v>
      </c>
      <c r="Z300" s="145" t="s">
        <v>157</v>
      </c>
      <c r="AA300" s="145" t="s">
        <v>158</v>
      </c>
      <c r="AB300" s="145" t="s">
        <v>169</v>
      </c>
      <c r="AC300" s="145"/>
      <c r="AD300" s="146" t="s">
        <v>7</v>
      </c>
    </row>
    <row r="301" spans="1:30" x14ac:dyDescent="0.25">
      <c r="A301" s="147" t="s">
        <v>8</v>
      </c>
      <c r="B301" s="148" t="s">
        <v>9</v>
      </c>
      <c r="C301" s="148"/>
      <c r="D301" s="149"/>
      <c r="E301" s="149"/>
      <c r="F301" s="150">
        <f>+F302</f>
        <v>460000</v>
      </c>
      <c r="G301" s="150"/>
      <c r="H301" s="150"/>
      <c r="I301" s="150"/>
      <c r="J301" s="150"/>
      <c r="K301" s="150"/>
      <c r="L301" s="150"/>
      <c r="M301" s="150"/>
      <c r="N301" s="150"/>
      <c r="O301" s="150"/>
      <c r="P301" s="150">
        <f>SUM(P302:P306)</f>
        <v>26871296.259999998</v>
      </c>
      <c r="Q301" s="150"/>
      <c r="R301" s="150"/>
      <c r="S301" s="150">
        <f>+S302+S303+S304+S306</f>
        <v>13924281.640000001</v>
      </c>
      <c r="T301" s="150"/>
      <c r="U301" s="150">
        <f t="shared" ref="U301:Y301" si="12">+U302+U303+U305+U304+U306</f>
        <v>13682041.370000001</v>
      </c>
      <c r="V301" s="150">
        <f t="shared" si="12"/>
        <v>13670492.370000001</v>
      </c>
      <c r="W301" s="150">
        <f t="shared" si="12"/>
        <v>14170774.26</v>
      </c>
      <c r="X301" s="150">
        <f t="shared" si="12"/>
        <v>13774153.029999999</v>
      </c>
      <c r="Y301" s="150">
        <f t="shared" si="12"/>
        <v>13279506.029999999</v>
      </c>
      <c r="Z301" s="150">
        <f>+Z302+Z303+Z305+Z304+Z306</f>
        <v>11432948.25</v>
      </c>
      <c r="AA301" s="150">
        <f>+AA302+AA303+AA305+AA304+AA306</f>
        <v>10891354.17</v>
      </c>
      <c r="AB301" s="150">
        <f>+AB302+AB303+AB305+AB304+AB306</f>
        <v>11680200.280000001</v>
      </c>
      <c r="AC301" s="150"/>
      <c r="AD301" s="150">
        <f>+AD302+AD303+AD305+AD304+AD306</f>
        <v>143837047.66</v>
      </c>
    </row>
    <row r="302" spans="1:30" x14ac:dyDescent="0.25">
      <c r="A302" s="151"/>
      <c r="B302" s="152" t="s">
        <v>10</v>
      </c>
      <c r="C302" s="153"/>
      <c r="D302" s="153"/>
      <c r="E302" s="149"/>
      <c r="F302" s="154">
        <v>460000</v>
      </c>
      <c r="G302" s="154"/>
      <c r="H302" s="154"/>
      <c r="I302" s="154"/>
      <c r="J302" s="154"/>
      <c r="K302" s="154"/>
      <c r="L302" s="154"/>
      <c r="M302" s="154"/>
      <c r="N302" s="154"/>
      <c r="O302" s="154"/>
      <c r="P302" s="154">
        <v>23090079.949999999</v>
      </c>
      <c r="Q302" s="154"/>
      <c r="R302" s="154"/>
      <c r="S302" s="154">
        <v>12007462.33</v>
      </c>
      <c r="T302" s="154"/>
      <c r="U302" s="154">
        <v>11797712.33</v>
      </c>
      <c r="V302" s="154">
        <v>11787712.33</v>
      </c>
      <c r="W302" s="154">
        <v>12220894.33</v>
      </c>
      <c r="X302" s="154">
        <v>11877469.58</v>
      </c>
      <c r="Y302" s="154">
        <v>11387469.58</v>
      </c>
      <c r="Z302" s="154">
        <v>9881625.4800000004</v>
      </c>
      <c r="AA302" s="154">
        <v>9556908.0299999993</v>
      </c>
      <c r="AB302" s="154">
        <v>10093046.15</v>
      </c>
      <c r="AC302" s="154"/>
      <c r="AD302" s="154">
        <f>SUM(F302:AB302)</f>
        <v>124160380.09</v>
      </c>
    </row>
    <row r="303" spans="1:30" x14ac:dyDescent="0.25">
      <c r="A303" s="151"/>
      <c r="B303" s="152" t="s">
        <v>11</v>
      </c>
      <c r="C303" s="153"/>
      <c r="D303" s="153"/>
      <c r="E303" s="149"/>
      <c r="F303" s="154">
        <v>0</v>
      </c>
      <c r="G303" s="154"/>
      <c r="H303" s="154"/>
      <c r="I303" s="154"/>
      <c r="J303" s="154"/>
      <c r="K303" s="154"/>
      <c r="L303" s="154"/>
      <c r="M303" s="154"/>
      <c r="N303" s="154"/>
      <c r="O303" s="154"/>
      <c r="P303" s="154">
        <v>304000</v>
      </c>
      <c r="Q303" s="154"/>
      <c r="R303" s="154"/>
      <c r="S303" s="154">
        <v>142000</v>
      </c>
      <c r="T303" s="154"/>
      <c r="U303" s="154">
        <v>142000</v>
      </c>
      <c r="V303" s="154">
        <v>142000</v>
      </c>
      <c r="W303" s="154">
        <v>142000</v>
      </c>
      <c r="X303" s="154">
        <v>142000</v>
      </c>
      <c r="Y303" s="154">
        <v>142000</v>
      </c>
      <c r="Z303" s="154">
        <v>65800</v>
      </c>
      <c r="AA303" s="154">
        <v>53000</v>
      </c>
      <c r="AB303" s="154">
        <v>65000</v>
      </c>
      <c r="AC303" s="154"/>
      <c r="AD303" s="154">
        <f>SUM(F303:AB303)</f>
        <v>1339800</v>
      </c>
    </row>
    <row r="304" spans="1:30" x14ac:dyDescent="0.25">
      <c r="A304" s="151"/>
      <c r="B304" s="155" t="s">
        <v>170</v>
      </c>
      <c r="C304" s="156"/>
      <c r="D304" s="156"/>
      <c r="E304" s="149"/>
      <c r="F304" s="154">
        <v>0</v>
      </c>
      <c r="G304" s="154"/>
      <c r="H304" s="154"/>
      <c r="I304" s="154"/>
      <c r="J304" s="154"/>
      <c r="K304" s="154"/>
      <c r="L304" s="154"/>
      <c r="M304" s="154"/>
      <c r="N304" s="154"/>
      <c r="O304" s="154"/>
      <c r="P304" s="154">
        <v>0</v>
      </c>
      <c r="Q304" s="154"/>
      <c r="R304" s="154"/>
      <c r="S304" s="154">
        <v>0</v>
      </c>
      <c r="T304" s="154"/>
      <c r="U304" s="154">
        <v>0</v>
      </c>
      <c r="V304" s="154">
        <v>0</v>
      </c>
      <c r="W304" s="154">
        <v>0</v>
      </c>
      <c r="X304" s="154">
        <v>0</v>
      </c>
      <c r="Y304" s="154">
        <v>0</v>
      </c>
      <c r="Z304" s="154">
        <v>0</v>
      </c>
      <c r="AA304" s="154">
        <v>0</v>
      </c>
      <c r="AB304" s="154">
        <v>0</v>
      </c>
      <c r="AC304" s="154"/>
      <c r="AD304" s="154">
        <f>SUM(F304:AB304)</f>
        <v>0</v>
      </c>
    </row>
    <row r="305" spans="1:30" x14ac:dyDescent="0.25">
      <c r="A305" s="151"/>
      <c r="B305" s="155" t="s">
        <v>171</v>
      </c>
      <c r="C305" s="156"/>
      <c r="D305" s="156"/>
      <c r="E305" s="149"/>
      <c r="F305" s="154">
        <v>0</v>
      </c>
      <c r="G305" s="154"/>
      <c r="H305" s="154"/>
      <c r="I305" s="154"/>
      <c r="J305" s="154"/>
      <c r="K305" s="154"/>
      <c r="L305" s="154"/>
      <c r="M305" s="154"/>
      <c r="N305" s="154"/>
      <c r="O305" s="154"/>
      <c r="P305" s="154">
        <v>0</v>
      </c>
      <c r="Q305" s="154"/>
      <c r="R305" s="154"/>
      <c r="S305" s="154">
        <v>0</v>
      </c>
      <c r="T305" s="154"/>
      <c r="U305" s="154">
        <v>0</v>
      </c>
      <c r="V305" s="154">
        <v>0</v>
      </c>
      <c r="W305" s="154">
        <v>0</v>
      </c>
      <c r="X305" s="154">
        <v>0</v>
      </c>
      <c r="Y305" s="154">
        <v>0</v>
      </c>
      <c r="Z305" s="154">
        <v>0</v>
      </c>
      <c r="AA305" s="154">
        <v>0</v>
      </c>
      <c r="AB305" s="154">
        <v>0</v>
      </c>
      <c r="AC305" s="154"/>
      <c r="AD305" s="154">
        <f>SUM(F305:AB305)</f>
        <v>0</v>
      </c>
    </row>
    <row r="306" spans="1:30" x14ac:dyDescent="0.25">
      <c r="A306" s="151"/>
      <c r="B306" s="157" t="s">
        <v>172</v>
      </c>
      <c r="C306" s="157"/>
      <c r="D306" s="157"/>
      <c r="E306" s="149"/>
      <c r="F306" s="154">
        <v>0</v>
      </c>
      <c r="G306" s="154"/>
      <c r="H306" s="154"/>
      <c r="I306" s="154"/>
      <c r="J306" s="154"/>
      <c r="K306" s="154"/>
      <c r="L306" s="154"/>
      <c r="M306" s="154"/>
      <c r="N306" s="154"/>
      <c r="O306" s="154"/>
      <c r="P306" s="154">
        <v>3477216.31</v>
      </c>
      <c r="Q306" s="154"/>
      <c r="R306" s="154"/>
      <c r="S306" s="154">
        <v>1774819.31</v>
      </c>
      <c r="T306" s="154"/>
      <c r="U306" s="154">
        <v>1742329.04</v>
      </c>
      <c r="V306" s="154">
        <v>1740780.04</v>
      </c>
      <c r="W306" s="154">
        <v>1807879.93</v>
      </c>
      <c r="X306" s="154">
        <v>1754683.45</v>
      </c>
      <c r="Y306" s="154">
        <v>1750036.45</v>
      </c>
      <c r="Z306" s="154">
        <v>1485522.77</v>
      </c>
      <c r="AA306" s="154">
        <v>1281446.1399999999</v>
      </c>
      <c r="AB306" s="154">
        <v>1522154.13</v>
      </c>
      <c r="AC306" s="154"/>
      <c r="AD306" s="154">
        <f>SUM(F306:AB306)</f>
        <v>18336867.569999997</v>
      </c>
    </row>
    <row r="307" spans="1:30" x14ac:dyDescent="0.25">
      <c r="A307" s="147" t="s">
        <v>12</v>
      </c>
      <c r="B307" s="158" t="s">
        <v>13</v>
      </c>
      <c r="C307" s="153"/>
      <c r="D307" s="149"/>
      <c r="E307" s="149"/>
      <c r="F307" s="150">
        <f>+F308+F309+F313</f>
        <v>640034.39</v>
      </c>
      <c r="G307" s="150"/>
      <c r="H307" s="150"/>
      <c r="I307" s="150"/>
      <c r="J307" s="150"/>
      <c r="K307" s="150"/>
      <c r="L307" s="150"/>
      <c r="M307" s="150"/>
      <c r="N307" s="150"/>
      <c r="O307" s="150"/>
      <c r="P307" s="150">
        <f>+P308+P309+P313</f>
        <v>1297105.8799999999</v>
      </c>
      <c r="Q307" s="150"/>
      <c r="R307" s="150"/>
      <c r="S307" s="150">
        <f>SUM(S309:S313)+S308</f>
        <v>3396197.6</v>
      </c>
      <c r="T307" s="150"/>
      <c r="U307" s="150">
        <f>+U308+U309+U312+U313</f>
        <v>1519697.37</v>
      </c>
      <c r="V307" s="150">
        <f>+V308+V309+V313+V316+V312</f>
        <v>1824415.88</v>
      </c>
      <c r="W307" s="150">
        <f>SUM(W308:W317)</f>
        <v>1376736.79</v>
      </c>
      <c r="X307" s="150">
        <f>+X308+X309+X313+X316+X312</f>
        <v>1925904.6099999999</v>
      </c>
      <c r="Y307" s="150">
        <f>+Y308+Y309+Y313+Y316+Y312</f>
        <v>1747019</v>
      </c>
      <c r="Z307" s="150">
        <f>+Z308+Z309+Z313+Z316+Z312</f>
        <v>1357487.44</v>
      </c>
      <c r="AA307" s="150">
        <f>+AA308+AA309+AA313+AA316+AA312</f>
        <v>1001603.36</v>
      </c>
      <c r="AB307" s="150">
        <f>+AB308+AB309+AB313+AB316+AB312</f>
        <v>764213</v>
      </c>
      <c r="AC307" s="150"/>
      <c r="AD307" s="150">
        <f>+AD313+AD312+AD311+AD310+AD309+AD308+AD316</f>
        <v>16850415.32</v>
      </c>
    </row>
    <row r="308" spans="1:30" x14ac:dyDescent="0.25">
      <c r="A308" s="151"/>
      <c r="B308" s="152" t="s">
        <v>14</v>
      </c>
      <c r="C308" s="153"/>
      <c r="D308" s="153"/>
      <c r="E308" s="149"/>
      <c r="F308" s="154">
        <v>361222.79</v>
      </c>
      <c r="G308" s="154"/>
      <c r="H308" s="154"/>
      <c r="I308" s="154"/>
      <c r="J308" s="154"/>
      <c r="K308" s="154"/>
      <c r="L308" s="154"/>
      <c r="M308" s="154"/>
      <c r="N308" s="154"/>
      <c r="O308" s="154"/>
      <c r="P308" s="154">
        <v>413620.14</v>
      </c>
      <c r="Q308" s="154"/>
      <c r="R308" s="154"/>
      <c r="S308" s="154">
        <v>243581</v>
      </c>
      <c r="T308" s="154"/>
      <c r="U308" s="154">
        <v>331950.77</v>
      </c>
      <c r="V308" s="154">
        <v>323484.28000000003</v>
      </c>
      <c r="W308" s="154">
        <v>310091.39</v>
      </c>
      <c r="X308" s="154">
        <v>318759.19</v>
      </c>
      <c r="Y308" s="154">
        <v>331873.59999999998</v>
      </c>
      <c r="Z308" s="154">
        <v>303670.43</v>
      </c>
      <c r="AA308" s="154">
        <v>149262.31</v>
      </c>
      <c r="AB308" s="154">
        <v>568102.32999999996</v>
      </c>
      <c r="AC308" s="154"/>
      <c r="AD308" s="154">
        <f t="shared" ref="AD308:AD318" si="13">SUM(F308:AB308)</f>
        <v>3655618.2300000004</v>
      </c>
    </row>
    <row r="309" spans="1:30" x14ac:dyDescent="0.25">
      <c r="A309" s="159"/>
      <c r="B309" s="160" t="s">
        <v>15</v>
      </c>
      <c r="C309" s="157"/>
      <c r="D309" s="157"/>
      <c r="E309" s="149"/>
      <c r="F309" s="154">
        <v>124380</v>
      </c>
      <c r="G309" s="154"/>
      <c r="H309" s="154"/>
      <c r="I309" s="154"/>
      <c r="J309" s="154"/>
      <c r="K309" s="154"/>
      <c r="L309" s="154"/>
      <c r="M309" s="154"/>
      <c r="N309" s="154"/>
      <c r="O309" s="154"/>
      <c r="P309" s="154">
        <v>68500</v>
      </c>
      <c r="Q309" s="154"/>
      <c r="R309" s="154"/>
      <c r="S309" s="154">
        <v>111500</v>
      </c>
      <c r="T309" s="154"/>
      <c r="U309" s="154">
        <v>80000</v>
      </c>
      <c r="V309" s="154">
        <v>161500</v>
      </c>
      <c r="W309" s="154">
        <v>111500</v>
      </c>
      <c r="X309" s="154">
        <v>232000.02</v>
      </c>
      <c r="Y309" s="154">
        <v>1010000</v>
      </c>
      <c r="Z309" s="154">
        <v>1020250.01</v>
      </c>
      <c r="AA309" s="154">
        <v>124416.67</v>
      </c>
      <c r="AB309" s="154">
        <v>98916.67</v>
      </c>
      <c r="AC309" s="154"/>
      <c r="AD309" s="154">
        <f t="shared" si="13"/>
        <v>3142963.37</v>
      </c>
    </row>
    <row r="310" spans="1:30" x14ac:dyDescent="0.25">
      <c r="A310" s="151"/>
      <c r="B310" s="152" t="s">
        <v>16</v>
      </c>
      <c r="C310" s="153"/>
      <c r="D310" s="153"/>
      <c r="E310" s="149"/>
      <c r="F310" s="154">
        <v>0</v>
      </c>
      <c r="G310" s="154"/>
      <c r="H310" s="154"/>
      <c r="I310" s="154"/>
      <c r="J310" s="154"/>
      <c r="K310" s="154"/>
      <c r="L310" s="154"/>
      <c r="M310" s="154"/>
      <c r="N310" s="154"/>
      <c r="O310" s="154"/>
      <c r="P310" s="154">
        <v>0</v>
      </c>
      <c r="Q310" s="154"/>
      <c r="R310" s="154"/>
      <c r="S310" s="154">
        <v>0</v>
      </c>
      <c r="T310" s="154"/>
      <c r="U310" s="154">
        <v>0</v>
      </c>
      <c r="V310" s="154"/>
      <c r="W310" s="154">
        <v>0</v>
      </c>
      <c r="X310" s="154">
        <v>0</v>
      </c>
      <c r="Y310" s="154">
        <v>0</v>
      </c>
      <c r="Z310" s="154">
        <v>0</v>
      </c>
      <c r="AA310" s="154">
        <v>0</v>
      </c>
      <c r="AB310" s="154">
        <v>0</v>
      </c>
      <c r="AC310" s="154"/>
      <c r="AD310" s="154">
        <f t="shared" si="13"/>
        <v>0</v>
      </c>
    </row>
    <row r="311" spans="1:30" x14ac:dyDescent="0.25">
      <c r="A311" s="151"/>
      <c r="B311" s="161" t="s">
        <v>17</v>
      </c>
      <c r="C311" s="161"/>
      <c r="D311" s="161"/>
      <c r="E311" s="149"/>
      <c r="F311" s="154">
        <v>0</v>
      </c>
      <c r="G311" s="154"/>
      <c r="H311" s="154"/>
      <c r="I311" s="154"/>
      <c r="J311" s="154"/>
      <c r="K311" s="154"/>
      <c r="L311" s="154"/>
      <c r="M311" s="154"/>
      <c r="N311" s="154"/>
      <c r="O311" s="154"/>
      <c r="P311" s="154">
        <v>0</v>
      </c>
      <c r="Q311" s="154"/>
      <c r="R311" s="154"/>
      <c r="S311" s="154">
        <v>0</v>
      </c>
      <c r="T311" s="154"/>
      <c r="U311" s="154">
        <v>0</v>
      </c>
      <c r="V311" s="154"/>
      <c r="W311" s="154">
        <v>0</v>
      </c>
      <c r="X311" s="154">
        <v>0</v>
      </c>
      <c r="Y311" s="154">
        <v>0</v>
      </c>
      <c r="Z311" s="154">
        <v>0</v>
      </c>
      <c r="AA311" s="154">
        <v>0</v>
      </c>
      <c r="AB311" s="154">
        <v>0</v>
      </c>
      <c r="AC311" s="154"/>
      <c r="AD311" s="154">
        <f t="shared" si="13"/>
        <v>0</v>
      </c>
    </row>
    <row r="312" spans="1:30" x14ac:dyDescent="0.25">
      <c r="A312" s="151"/>
      <c r="B312" s="152" t="s">
        <v>18</v>
      </c>
      <c r="C312" s="153"/>
      <c r="D312" s="153"/>
      <c r="E312" s="162"/>
      <c r="F312" s="154">
        <v>0</v>
      </c>
      <c r="G312" s="154"/>
      <c r="H312" s="154"/>
      <c r="I312" s="154"/>
      <c r="J312" s="154"/>
      <c r="K312" s="154"/>
      <c r="L312" s="154"/>
      <c r="M312" s="154"/>
      <c r="N312" s="154"/>
      <c r="O312" s="154"/>
      <c r="P312" s="154">
        <v>0</v>
      </c>
      <c r="Q312" s="154"/>
      <c r="R312" s="154"/>
      <c r="S312" s="154">
        <v>2880000</v>
      </c>
      <c r="T312" s="154"/>
      <c r="U312" s="154">
        <v>960000</v>
      </c>
      <c r="V312" s="154">
        <v>885000</v>
      </c>
      <c r="W312" s="154">
        <v>810000</v>
      </c>
      <c r="X312" s="154">
        <v>1110000</v>
      </c>
      <c r="Y312" s="154">
        <v>0</v>
      </c>
      <c r="Z312" s="154">
        <v>33567</v>
      </c>
      <c r="AA312" s="154">
        <v>525000</v>
      </c>
      <c r="AB312" s="154">
        <v>0</v>
      </c>
      <c r="AC312" s="154"/>
      <c r="AD312" s="154">
        <f t="shared" si="13"/>
        <v>7203567</v>
      </c>
    </row>
    <row r="313" spans="1:30" x14ac:dyDescent="0.25">
      <c r="A313" s="151"/>
      <c r="B313" s="152" t="s">
        <v>19</v>
      </c>
      <c r="C313" s="153"/>
      <c r="D313" s="153"/>
      <c r="E313" s="149"/>
      <c r="F313" s="154">
        <v>154431.6</v>
      </c>
      <c r="G313" s="154"/>
      <c r="H313" s="154"/>
      <c r="I313" s="154"/>
      <c r="J313" s="154"/>
      <c r="K313" s="154"/>
      <c r="L313" s="154"/>
      <c r="M313" s="154"/>
      <c r="N313" s="154"/>
      <c r="O313" s="154"/>
      <c r="P313" s="154">
        <v>814985.74</v>
      </c>
      <c r="Q313" s="154"/>
      <c r="R313" s="154"/>
      <c r="S313" s="154">
        <v>161116.6</v>
      </c>
      <c r="T313" s="154"/>
      <c r="U313" s="154">
        <v>147746.6</v>
      </c>
      <c r="V313" s="154">
        <v>154431.6</v>
      </c>
      <c r="W313" s="154">
        <v>145145.4</v>
      </c>
      <c r="X313" s="154">
        <v>145145.4</v>
      </c>
      <c r="Y313" s="154">
        <v>145145.4</v>
      </c>
      <c r="Z313" s="154">
        <v>0</v>
      </c>
      <c r="AA313" s="154">
        <v>92924.38</v>
      </c>
      <c r="AB313" s="154">
        <v>97194</v>
      </c>
      <c r="AC313" s="154"/>
      <c r="AD313" s="154">
        <f t="shared" si="13"/>
        <v>2058266.7199999997</v>
      </c>
    </row>
    <row r="314" spans="1:30" x14ac:dyDescent="0.25">
      <c r="A314" s="151"/>
      <c r="B314" s="160" t="s">
        <v>20</v>
      </c>
      <c r="C314" s="153"/>
      <c r="D314" s="153"/>
      <c r="E314" s="149"/>
      <c r="F314" s="154">
        <v>0</v>
      </c>
      <c r="G314" s="154"/>
      <c r="H314" s="154"/>
      <c r="I314" s="154"/>
      <c r="J314" s="154"/>
      <c r="K314" s="154"/>
      <c r="L314" s="154"/>
      <c r="M314" s="154"/>
      <c r="N314" s="154"/>
      <c r="O314" s="154"/>
      <c r="P314" s="154">
        <v>0</v>
      </c>
      <c r="Q314" s="154"/>
      <c r="R314" s="154"/>
      <c r="S314" s="154">
        <v>0</v>
      </c>
      <c r="T314" s="154"/>
      <c r="U314" s="154">
        <v>0</v>
      </c>
      <c r="V314" s="154">
        <v>0</v>
      </c>
      <c r="W314" s="154">
        <v>0</v>
      </c>
      <c r="X314" s="154">
        <v>0</v>
      </c>
      <c r="Y314" s="154">
        <v>0</v>
      </c>
      <c r="Z314" s="154">
        <v>0</v>
      </c>
      <c r="AA314" s="154">
        <v>0</v>
      </c>
      <c r="AB314" s="154">
        <v>0</v>
      </c>
      <c r="AC314" s="154"/>
      <c r="AD314" s="154">
        <f t="shared" si="13"/>
        <v>0</v>
      </c>
    </row>
    <row r="315" spans="1:30" x14ac:dyDescent="0.25">
      <c r="A315" s="151"/>
      <c r="B315" s="157" t="s">
        <v>21</v>
      </c>
      <c r="C315" s="157"/>
      <c r="D315" s="157"/>
      <c r="E315" s="157"/>
      <c r="F315" s="154">
        <v>0</v>
      </c>
      <c r="G315" s="154"/>
      <c r="H315" s="154"/>
      <c r="I315" s="154"/>
      <c r="J315" s="154"/>
      <c r="K315" s="154"/>
      <c r="L315" s="154"/>
      <c r="M315" s="154"/>
      <c r="N315" s="154"/>
      <c r="O315" s="154"/>
      <c r="P315" s="154">
        <v>0</v>
      </c>
      <c r="Q315" s="154"/>
      <c r="R315" s="154"/>
      <c r="S315" s="154">
        <v>0</v>
      </c>
      <c r="T315" s="154"/>
      <c r="U315" s="154">
        <v>0</v>
      </c>
      <c r="V315" s="154">
        <v>0</v>
      </c>
      <c r="W315" s="154">
        <v>0</v>
      </c>
      <c r="X315" s="154">
        <v>0</v>
      </c>
      <c r="Y315" s="154">
        <v>0</v>
      </c>
      <c r="Z315" s="154">
        <v>0</v>
      </c>
      <c r="AA315" s="154">
        <v>0</v>
      </c>
      <c r="AB315" s="154">
        <v>0</v>
      </c>
      <c r="AC315" s="154"/>
      <c r="AD315" s="154">
        <f t="shared" si="13"/>
        <v>0</v>
      </c>
    </row>
    <row r="316" spans="1:30" x14ac:dyDescent="0.25">
      <c r="A316" s="151"/>
      <c r="B316" s="160" t="s">
        <v>22</v>
      </c>
      <c r="C316" s="157"/>
      <c r="D316" s="157"/>
      <c r="E316" s="157"/>
      <c r="F316" s="154">
        <v>0</v>
      </c>
      <c r="G316" s="154"/>
      <c r="H316" s="154"/>
      <c r="I316" s="154"/>
      <c r="J316" s="154"/>
      <c r="K316" s="154"/>
      <c r="L316" s="154"/>
      <c r="M316" s="154"/>
      <c r="N316" s="154"/>
      <c r="O316" s="154"/>
      <c r="P316" s="154">
        <v>0</v>
      </c>
      <c r="Q316" s="154"/>
      <c r="R316" s="154"/>
      <c r="S316" s="154">
        <v>0</v>
      </c>
      <c r="T316" s="154"/>
      <c r="U316" s="154">
        <v>0</v>
      </c>
      <c r="V316" s="154">
        <v>300000</v>
      </c>
      <c r="W316" s="154">
        <v>0</v>
      </c>
      <c r="X316" s="154">
        <v>120000</v>
      </c>
      <c r="Y316" s="154">
        <v>260000</v>
      </c>
      <c r="Z316" s="154">
        <v>0</v>
      </c>
      <c r="AA316" s="154">
        <v>110000</v>
      </c>
      <c r="AB316" s="154">
        <v>0</v>
      </c>
      <c r="AC316" s="154"/>
      <c r="AD316" s="154">
        <f t="shared" si="13"/>
        <v>790000</v>
      </c>
    </row>
    <row r="317" spans="1:30" x14ac:dyDescent="0.25">
      <c r="A317" s="151"/>
      <c r="B317" s="160" t="s">
        <v>23</v>
      </c>
      <c r="C317" s="157"/>
      <c r="D317" s="157"/>
      <c r="E317" s="149"/>
      <c r="F317" s="154">
        <v>0</v>
      </c>
      <c r="G317" s="154"/>
      <c r="H317" s="154"/>
      <c r="I317" s="154"/>
      <c r="J317" s="154"/>
      <c r="K317" s="154"/>
      <c r="L317" s="154"/>
      <c r="M317" s="154"/>
      <c r="N317" s="154"/>
      <c r="O317" s="154"/>
      <c r="P317" s="154">
        <v>0</v>
      </c>
      <c r="Q317" s="154"/>
      <c r="R317" s="154"/>
      <c r="S317" s="154">
        <v>0</v>
      </c>
      <c r="T317" s="154"/>
      <c r="U317" s="154">
        <v>0</v>
      </c>
      <c r="V317" s="154">
        <v>0</v>
      </c>
      <c r="W317" s="154">
        <v>0</v>
      </c>
      <c r="X317" s="154">
        <v>0</v>
      </c>
      <c r="Y317" s="154">
        <v>0</v>
      </c>
      <c r="Z317" s="154">
        <v>0</v>
      </c>
      <c r="AA317" s="154">
        <v>0</v>
      </c>
      <c r="AB317" s="154">
        <v>0</v>
      </c>
      <c r="AC317" s="154"/>
      <c r="AD317" s="154">
        <f t="shared" si="13"/>
        <v>0</v>
      </c>
    </row>
    <row r="318" spans="1:30" x14ac:dyDescent="0.25">
      <c r="A318" s="151"/>
      <c r="B318" s="157" t="s">
        <v>173</v>
      </c>
      <c r="C318" s="157"/>
      <c r="D318" s="157"/>
      <c r="E318" s="149"/>
      <c r="F318" s="154">
        <v>0</v>
      </c>
      <c r="G318" s="154"/>
      <c r="H318" s="154"/>
      <c r="I318" s="154"/>
      <c r="J318" s="154"/>
      <c r="K318" s="154"/>
      <c r="L318" s="154"/>
      <c r="M318" s="154"/>
      <c r="N318" s="154"/>
      <c r="O318" s="154"/>
      <c r="P318" s="154">
        <v>0</v>
      </c>
      <c r="Q318" s="154"/>
      <c r="R318" s="154"/>
      <c r="S318" s="154">
        <v>0</v>
      </c>
      <c r="T318" s="154"/>
      <c r="U318" s="154">
        <v>0</v>
      </c>
      <c r="V318" s="154">
        <v>0</v>
      </c>
      <c r="W318" s="154">
        <v>0</v>
      </c>
      <c r="X318" s="154">
        <v>0</v>
      </c>
      <c r="Y318" s="154">
        <v>0</v>
      </c>
      <c r="Z318" s="154">
        <v>0</v>
      </c>
      <c r="AA318" s="154">
        <v>0</v>
      </c>
      <c r="AB318" s="154">
        <v>0</v>
      </c>
      <c r="AC318" s="154"/>
      <c r="AD318" s="154">
        <f t="shared" si="13"/>
        <v>0</v>
      </c>
    </row>
    <row r="319" spans="1:30" x14ac:dyDescent="0.25">
      <c r="A319" s="147" t="s">
        <v>24</v>
      </c>
      <c r="B319" s="158" t="s">
        <v>25</v>
      </c>
      <c r="C319" s="153"/>
      <c r="D319" s="149"/>
      <c r="E319" s="149"/>
      <c r="F319" s="150">
        <f>+F326</f>
        <v>336150.1</v>
      </c>
      <c r="G319" s="150"/>
      <c r="H319" s="150"/>
      <c r="I319" s="150"/>
      <c r="J319" s="150"/>
      <c r="K319" s="150"/>
      <c r="L319" s="150"/>
      <c r="M319" s="150"/>
      <c r="N319" s="150"/>
      <c r="O319" s="150"/>
      <c r="P319" s="150">
        <f>SUM(P320:P330)</f>
        <v>1868818.2799999998</v>
      </c>
      <c r="Q319" s="150"/>
      <c r="R319" s="150"/>
      <c r="S319" s="150">
        <f>SUM(S321:S326)</f>
        <v>1197967.47</v>
      </c>
      <c r="T319" s="150"/>
      <c r="U319" s="150">
        <f t="shared" ref="U319" si="14">SUM(U321:U326)</f>
        <v>1354908.23</v>
      </c>
      <c r="V319" s="150">
        <f>SUM(V321:V343)+V320</f>
        <v>3003948.19</v>
      </c>
      <c r="W319" s="150">
        <f>+W320+W321+W322+W323+W324+W325+W326+W327+W328</f>
        <v>3539603.4299999997</v>
      </c>
      <c r="X319" s="150">
        <f>SUM(X321:X326)+X330</f>
        <v>5135265.1199999992</v>
      </c>
      <c r="Y319" s="150">
        <f>SUM(Y321:Y326)+Y330</f>
        <v>1154265.69</v>
      </c>
      <c r="Z319" s="150">
        <f>SUM(Z321:Z326)+Z330</f>
        <v>308082</v>
      </c>
      <c r="AA319" s="150">
        <f>SUM(AA321:AA326)+AA330+AA320</f>
        <v>945674.23</v>
      </c>
      <c r="AB319" s="150">
        <f>SUM(AB321:AB326)+AB330+AB320</f>
        <v>3467396.1100000003</v>
      </c>
      <c r="AC319" s="150"/>
      <c r="AD319" s="150">
        <f>+AD328+AD326+AD325+AD324+AD323+AD322+AD321+AD320+AD330</f>
        <v>22312078.850000001</v>
      </c>
    </row>
    <row r="320" spans="1:30" x14ac:dyDescent="0.25">
      <c r="A320" s="151"/>
      <c r="B320" s="157" t="s">
        <v>174</v>
      </c>
      <c r="C320" s="157"/>
      <c r="D320" s="157"/>
      <c r="E320" s="149"/>
      <c r="F320" s="154">
        <v>0</v>
      </c>
      <c r="G320" s="154"/>
      <c r="H320" s="154"/>
      <c r="I320" s="154"/>
      <c r="J320" s="154"/>
      <c r="K320" s="154"/>
      <c r="L320" s="154"/>
      <c r="M320" s="154"/>
      <c r="N320" s="154"/>
      <c r="O320" s="154"/>
      <c r="P320" s="154">
        <v>344634.88</v>
      </c>
      <c r="Q320" s="154"/>
      <c r="R320" s="154"/>
      <c r="S320" s="154">
        <v>0</v>
      </c>
      <c r="T320" s="154"/>
      <c r="U320" s="154">
        <v>0</v>
      </c>
      <c r="V320" s="154">
        <v>219711.47</v>
      </c>
      <c r="W320" s="154">
        <v>2786616.23</v>
      </c>
      <c r="X320" s="154">
        <v>0</v>
      </c>
      <c r="Y320" s="154">
        <v>0</v>
      </c>
      <c r="Z320" s="154">
        <v>0</v>
      </c>
      <c r="AA320" s="154">
        <v>236632.86</v>
      </c>
      <c r="AB320" s="154">
        <f>473265.72+1199999.8</f>
        <v>1673265.52</v>
      </c>
      <c r="AC320" s="154"/>
      <c r="AD320" s="154">
        <f t="shared" ref="AD320:AD326" si="15">SUM(F320:AB320)</f>
        <v>5260860.96</v>
      </c>
    </row>
    <row r="321" spans="1:30" x14ac:dyDescent="0.25">
      <c r="A321" s="151"/>
      <c r="B321" s="152" t="s">
        <v>26</v>
      </c>
      <c r="C321" s="153"/>
      <c r="D321" s="153"/>
      <c r="E321" s="149"/>
      <c r="F321" s="154">
        <v>0</v>
      </c>
      <c r="G321" s="154"/>
      <c r="H321" s="154"/>
      <c r="I321" s="154"/>
      <c r="J321" s="154"/>
      <c r="K321" s="154"/>
      <c r="L321" s="154"/>
      <c r="M321" s="154"/>
      <c r="N321" s="154"/>
      <c r="O321" s="154"/>
      <c r="P321" s="154">
        <v>0</v>
      </c>
      <c r="Q321" s="154"/>
      <c r="R321" s="154"/>
      <c r="S321" s="154">
        <v>0</v>
      </c>
      <c r="T321" s="154"/>
      <c r="U321" s="154">
        <v>0</v>
      </c>
      <c r="V321" s="154">
        <v>0</v>
      </c>
      <c r="W321" s="154">
        <v>0</v>
      </c>
      <c r="X321" s="154">
        <v>0</v>
      </c>
      <c r="Y321" s="154">
        <v>0</v>
      </c>
      <c r="Z321" s="154">
        <v>0</v>
      </c>
      <c r="AA321" s="154">
        <v>0</v>
      </c>
      <c r="AB321" s="154">
        <v>0</v>
      </c>
      <c r="AC321" s="154"/>
      <c r="AD321" s="154">
        <f t="shared" si="15"/>
        <v>0</v>
      </c>
    </row>
    <row r="322" spans="1:30" x14ac:dyDescent="0.25">
      <c r="A322" s="151"/>
      <c r="B322" s="157" t="s">
        <v>175</v>
      </c>
      <c r="C322" s="157"/>
      <c r="D322" s="157"/>
      <c r="E322" s="149"/>
      <c r="F322" s="154">
        <v>0</v>
      </c>
      <c r="G322" s="154"/>
      <c r="H322" s="154"/>
      <c r="I322" s="154"/>
      <c r="J322" s="154"/>
      <c r="K322" s="154"/>
      <c r="L322" s="154"/>
      <c r="M322" s="154"/>
      <c r="N322" s="154"/>
      <c r="O322" s="154"/>
      <c r="P322" s="154">
        <v>0</v>
      </c>
      <c r="Q322" s="154"/>
      <c r="R322" s="154"/>
      <c r="S322" s="154">
        <v>0</v>
      </c>
      <c r="T322" s="154"/>
      <c r="U322" s="154">
        <v>0</v>
      </c>
      <c r="V322" s="154">
        <v>183179.84</v>
      </c>
      <c r="W322" s="154">
        <v>0</v>
      </c>
      <c r="X322" s="154">
        <v>301250.09999999998</v>
      </c>
      <c r="Y322" s="154">
        <v>0</v>
      </c>
      <c r="Z322" s="154">
        <v>0</v>
      </c>
      <c r="AA322" s="154">
        <v>0</v>
      </c>
      <c r="AB322" s="154">
        <v>46859.47</v>
      </c>
      <c r="AC322" s="154"/>
      <c r="AD322" s="154">
        <f t="shared" si="15"/>
        <v>531289.40999999992</v>
      </c>
    </row>
    <row r="323" spans="1:30" x14ac:dyDescent="0.25">
      <c r="A323" s="151"/>
      <c r="B323" s="161" t="s">
        <v>27</v>
      </c>
      <c r="C323" s="161"/>
      <c r="D323" s="161"/>
      <c r="E323" s="149"/>
      <c r="F323" s="154">
        <v>0</v>
      </c>
      <c r="G323" s="154"/>
      <c r="H323" s="154"/>
      <c r="I323" s="154"/>
      <c r="J323" s="154"/>
      <c r="K323" s="154"/>
      <c r="L323" s="154"/>
      <c r="M323" s="154"/>
      <c r="N323" s="154"/>
      <c r="O323" s="154"/>
      <c r="P323" s="154">
        <v>0</v>
      </c>
      <c r="Q323" s="154"/>
      <c r="R323" s="154"/>
      <c r="S323" s="154">
        <v>0</v>
      </c>
      <c r="T323" s="154"/>
      <c r="U323" s="154">
        <v>0</v>
      </c>
      <c r="V323" s="154">
        <v>0</v>
      </c>
      <c r="W323" s="154">
        <v>0</v>
      </c>
      <c r="X323" s="154">
        <v>0</v>
      </c>
      <c r="Y323" s="154">
        <v>0</v>
      </c>
      <c r="Z323" s="154">
        <v>0</v>
      </c>
      <c r="AA323" s="154">
        <v>0</v>
      </c>
      <c r="AB323" s="154">
        <v>0</v>
      </c>
      <c r="AC323" s="154"/>
      <c r="AD323" s="154">
        <f t="shared" si="15"/>
        <v>0</v>
      </c>
    </row>
    <row r="324" spans="1:30" x14ac:dyDescent="0.25">
      <c r="A324" s="151"/>
      <c r="B324" s="157" t="s">
        <v>176</v>
      </c>
      <c r="C324" s="157"/>
      <c r="D324" s="157"/>
      <c r="E324" s="149"/>
      <c r="F324" s="154">
        <v>0</v>
      </c>
      <c r="G324" s="154"/>
      <c r="H324" s="154"/>
      <c r="I324" s="154"/>
      <c r="J324" s="154"/>
      <c r="K324" s="154"/>
      <c r="L324" s="154"/>
      <c r="M324" s="154"/>
      <c r="N324" s="154"/>
      <c r="O324" s="154"/>
      <c r="P324" s="154">
        <v>0</v>
      </c>
      <c r="Q324" s="154"/>
      <c r="R324" s="154"/>
      <c r="S324" s="154">
        <v>0</v>
      </c>
      <c r="T324" s="154"/>
      <c r="U324" s="154">
        <v>0</v>
      </c>
      <c r="V324" s="154">
        <v>1879325.14</v>
      </c>
      <c r="W324" s="154">
        <v>0</v>
      </c>
      <c r="X324" s="154">
        <v>0</v>
      </c>
      <c r="Y324" s="154">
        <v>0</v>
      </c>
      <c r="Z324" s="154">
        <v>0</v>
      </c>
      <c r="AA324" s="154">
        <v>369041.37</v>
      </c>
      <c r="AB324" s="154">
        <v>177457.84</v>
      </c>
      <c r="AC324" s="154"/>
      <c r="AD324" s="154">
        <f t="shared" si="15"/>
        <v>2425824.3499999996</v>
      </c>
    </row>
    <row r="325" spans="1:30" x14ac:dyDescent="0.25">
      <c r="A325" s="151"/>
      <c r="B325" s="157" t="s">
        <v>177</v>
      </c>
      <c r="C325" s="157"/>
      <c r="D325" s="157"/>
      <c r="E325" s="149"/>
      <c r="F325" s="154">
        <v>0</v>
      </c>
      <c r="G325" s="154"/>
      <c r="H325" s="154"/>
      <c r="I325" s="154"/>
      <c r="J325" s="154"/>
      <c r="K325" s="154"/>
      <c r="L325" s="154"/>
      <c r="M325" s="154"/>
      <c r="N325" s="154"/>
      <c r="O325" s="154"/>
      <c r="P325" s="154">
        <v>0</v>
      </c>
      <c r="Q325" s="154"/>
      <c r="R325" s="154"/>
      <c r="S325" s="154">
        <v>0</v>
      </c>
      <c r="T325" s="154"/>
      <c r="U325" s="154">
        <v>0</v>
      </c>
      <c r="V325" s="154">
        <v>0</v>
      </c>
      <c r="W325" s="154">
        <v>0</v>
      </c>
      <c r="X325" s="154">
        <v>0</v>
      </c>
      <c r="Y325" s="154">
        <v>362165.69</v>
      </c>
      <c r="Z325" s="154">
        <v>0</v>
      </c>
      <c r="AA325" s="154">
        <v>0</v>
      </c>
      <c r="AB325" s="154">
        <v>449996.7</v>
      </c>
      <c r="AC325" s="154"/>
      <c r="AD325" s="154">
        <f t="shared" si="15"/>
        <v>812162.39</v>
      </c>
    </row>
    <row r="326" spans="1:30" x14ac:dyDescent="0.25">
      <c r="A326" s="151"/>
      <c r="B326" s="160" t="s">
        <v>28</v>
      </c>
      <c r="C326" s="157"/>
      <c r="D326" s="157"/>
      <c r="E326" s="149"/>
      <c r="F326" s="154">
        <v>336150.1</v>
      </c>
      <c r="G326" s="154"/>
      <c r="H326" s="154"/>
      <c r="I326" s="154"/>
      <c r="J326" s="154"/>
      <c r="K326" s="154"/>
      <c r="L326" s="154"/>
      <c r="M326" s="154"/>
      <c r="N326" s="154"/>
      <c r="O326" s="154"/>
      <c r="P326" s="154">
        <v>1524183.4</v>
      </c>
      <c r="Q326" s="154"/>
      <c r="R326" s="154"/>
      <c r="S326" s="154">
        <v>1197967.47</v>
      </c>
      <c r="T326" s="154"/>
      <c r="U326" s="154">
        <v>1354908.23</v>
      </c>
      <c r="V326" s="154">
        <v>576293.11</v>
      </c>
      <c r="W326" s="154">
        <v>752987.2</v>
      </c>
      <c r="X326" s="154">
        <v>4351229.75</v>
      </c>
      <c r="Y326" s="154">
        <v>792100</v>
      </c>
      <c r="Z326" s="154">
        <v>308082</v>
      </c>
      <c r="AA326" s="154">
        <v>340000</v>
      </c>
      <c r="AB326" s="154">
        <v>829232.57</v>
      </c>
      <c r="AC326" s="154"/>
      <c r="AD326" s="154">
        <f t="shared" si="15"/>
        <v>12363133.83</v>
      </c>
    </row>
    <row r="327" spans="1:30" x14ac:dyDescent="0.25">
      <c r="A327" s="151"/>
      <c r="B327" s="160" t="s">
        <v>29</v>
      </c>
      <c r="C327" s="157"/>
      <c r="D327" s="157"/>
      <c r="E327" s="149"/>
      <c r="F327" s="154">
        <v>0</v>
      </c>
      <c r="G327" s="154"/>
      <c r="H327" s="154"/>
      <c r="I327" s="154"/>
      <c r="J327" s="154"/>
      <c r="K327" s="154"/>
      <c r="L327" s="154"/>
      <c r="M327" s="154"/>
      <c r="N327" s="154"/>
      <c r="O327" s="154"/>
      <c r="P327" s="154">
        <v>0</v>
      </c>
      <c r="Q327" s="154"/>
      <c r="R327" s="154"/>
      <c r="S327" s="154">
        <v>0</v>
      </c>
      <c r="T327" s="154"/>
      <c r="U327" s="154">
        <v>0</v>
      </c>
      <c r="V327" s="154">
        <v>0</v>
      </c>
      <c r="W327" s="154">
        <v>0</v>
      </c>
      <c r="X327" s="154">
        <v>0</v>
      </c>
      <c r="Y327" s="154">
        <v>0</v>
      </c>
      <c r="Z327" s="154">
        <v>0</v>
      </c>
      <c r="AA327" s="154">
        <v>0</v>
      </c>
      <c r="AB327" s="154">
        <v>0</v>
      </c>
      <c r="AC327" s="154"/>
      <c r="AD327" s="154">
        <f>+P327+F327</f>
        <v>0</v>
      </c>
    </row>
    <row r="328" spans="1:30" x14ac:dyDescent="0.25">
      <c r="A328" s="151"/>
      <c r="B328" s="163" t="s">
        <v>30</v>
      </c>
      <c r="C328" s="157"/>
      <c r="D328" s="157"/>
      <c r="E328" s="164"/>
      <c r="F328" s="154">
        <v>0</v>
      </c>
      <c r="G328" s="154"/>
      <c r="H328" s="154"/>
      <c r="I328" s="154"/>
      <c r="J328" s="154"/>
      <c r="K328" s="154"/>
      <c r="L328" s="154"/>
      <c r="M328" s="154"/>
      <c r="N328" s="154"/>
      <c r="O328" s="154"/>
      <c r="P328" s="154">
        <v>0</v>
      </c>
      <c r="Q328" s="154"/>
      <c r="R328" s="154"/>
      <c r="S328" s="154">
        <v>0</v>
      </c>
      <c r="T328" s="154"/>
      <c r="U328" s="154">
        <v>0</v>
      </c>
      <c r="V328" s="154">
        <v>0</v>
      </c>
      <c r="W328" s="154">
        <v>0</v>
      </c>
      <c r="X328" s="154">
        <v>0</v>
      </c>
      <c r="Y328" s="154">
        <v>0</v>
      </c>
      <c r="Z328" s="154">
        <v>0</v>
      </c>
      <c r="AA328" s="154">
        <v>0</v>
      </c>
      <c r="AB328" s="154">
        <v>0</v>
      </c>
      <c r="AC328" s="154"/>
      <c r="AD328" s="154">
        <f>+P328+F328</f>
        <v>0</v>
      </c>
    </row>
    <row r="329" spans="1:30" x14ac:dyDescent="0.25">
      <c r="A329" s="151"/>
      <c r="B329" s="163" t="s">
        <v>31</v>
      </c>
      <c r="C329" s="157"/>
      <c r="D329" s="157"/>
      <c r="E329" s="164"/>
      <c r="F329" s="154">
        <v>0</v>
      </c>
      <c r="G329" s="154"/>
      <c r="H329" s="154"/>
      <c r="I329" s="154"/>
      <c r="J329" s="154"/>
      <c r="K329" s="154"/>
      <c r="L329" s="154"/>
      <c r="M329" s="154"/>
      <c r="N329" s="154"/>
      <c r="O329" s="154"/>
      <c r="P329" s="154">
        <v>0</v>
      </c>
      <c r="Q329" s="154"/>
      <c r="R329" s="154"/>
      <c r="S329" s="154">
        <v>0</v>
      </c>
      <c r="T329" s="154"/>
      <c r="U329" s="154">
        <v>0</v>
      </c>
      <c r="V329" s="154">
        <v>0</v>
      </c>
      <c r="W329" s="154">
        <v>0</v>
      </c>
      <c r="X329" s="154">
        <v>0</v>
      </c>
      <c r="Y329" s="154">
        <v>0</v>
      </c>
      <c r="Z329" s="154">
        <v>0</v>
      </c>
      <c r="AA329" s="154">
        <v>0</v>
      </c>
      <c r="AB329" s="154">
        <v>0</v>
      </c>
      <c r="AC329" s="154"/>
      <c r="AD329" s="154">
        <f>+P329+F329</f>
        <v>0</v>
      </c>
    </row>
    <row r="330" spans="1:30" x14ac:dyDescent="0.25">
      <c r="A330" s="151"/>
      <c r="B330" s="161" t="s">
        <v>32</v>
      </c>
      <c r="C330" s="161"/>
      <c r="D330" s="161"/>
      <c r="E330" s="149"/>
      <c r="F330" s="154">
        <v>0</v>
      </c>
      <c r="G330" s="154"/>
      <c r="H330" s="154"/>
      <c r="I330" s="154"/>
      <c r="J330" s="154"/>
      <c r="K330" s="154"/>
      <c r="L330" s="154"/>
      <c r="M330" s="154"/>
      <c r="N330" s="154"/>
      <c r="O330" s="154"/>
      <c r="P330" s="154">
        <v>0</v>
      </c>
      <c r="Q330" s="154"/>
      <c r="R330" s="154"/>
      <c r="S330" s="154">
        <v>0</v>
      </c>
      <c r="T330" s="154"/>
      <c r="U330" s="154">
        <v>0</v>
      </c>
      <c r="V330" s="154">
        <v>145438.63</v>
      </c>
      <c r="W330" s="154">
        <v>0</v>
      </c>
      <c r="X330" s="154">
        <v>482785.27</v>
      </c>
      <c r="Y330" s="154">
        <v>0</v>
      </c>
      <c r="Z330" s="154">
        <v>0</v>
      </c>
      <c r="AA330" s="154">
        <v>0</v>
      </c>
      <c r="AB330" s="154">
        <v>290584.01</v>
      </c>
      <c r="AC330" s="154"/>
      <c r="AD330" s="154">
        <f>SUM(F330:AB330)</f>
        <v>918807.91</v>
      </c>
    </row>
    <row r="331" spans="1:30" x14ac:dyDescent="0.25">
      <c r="A331" s="147" t="s">
        <v>33</v>
      </c>
      <c r="B331" s="158" t="s">
        <v>34</v>
      </c>
      <c r="C331" s="153"/>
      <c r="D331" s="149"/>
      <c r="E331" s="149"/>
      <c r="F331" s="150">
        <v>0</v>
      </c>
      <c r="G331" s="150"/>
      <c r="H331" s="150"/>
      <c r="I331" s="150"/>
      <c r="J331" s="150"/>
      <c r="K331" s="150"/>
      <c r="L331" s="150"/>
      <c r="M331" s="150"/>
      <c r="N331" s="150"/>
      <c r="O331" s="150"/>
      <c r="P331" s="150">
        <v>0</v>
      </c>
      <c r="Q331" s="150"/>
      <c r="R331" s="150"/>
      <c r="S331" s="150">
        <v>0</v>
      </c>
      <c r="T331" s="150"/>
      <c r="U331" s="150">
        <v>0</v>
      </c>
      <c r="V331" s="150">
        <v>0</v>
      </c>
      <c r="W331" s="150">
        <v>0</v>
      </c>
      <c r="X331" s="150">
        <v>0</v>
      </c>
      <c r="Y331" s="150">
        <v>0</v>
      </c>
      <c r="Z331" s="150">
        <v>0</v>
      </c>
      <c r="AA331" s="150">
        <v>0</v>
      </c>
      <c r="AB331" s="150">
        <v>0</v>
      </c>
      <c r="AC331" s="150"/>
      <c r="AD331" s="150">
        <f t="shared" ref="AD331:AD343" si="16">+P331+F331</f>
        <v>0</v>
      </c>
    </row>
    <row r="332" spans="1:30" x14ac:dyDescent="0.25">
      <c r="A332" s="151"/>
      <c r="B332" s="433" t="s">
        <v>35</v>
      </c>
      <c r="C332" s="433"/>
      <c r="D332" s="433"/>
      <c r="E332" s="433"/>
      <c r="F332" s="154">
        <v>0</v>
      </c>
      <c r="G332" s="154"/>
      <c r="H332" s="154"/>
      <c r="I332" s="154"/>
      <c r="J332" s="154"/>
      <c r="K332" s="154"/>
      <c r="L332" s="154"/>
      <c r="M332" s="154"/>
      <c r="N332" s="154"/>
      <c r="O332" s="154"/>
      <c r="P332" s="154">
        <v>0</v>
      </c>
      <c r="Q332" s="154"/>
      <c r="R332" s="154"/>
      <c r="S332" s="154">
        <v>0</v>
      </c>
      <c r="T332" s="154"/>
      <c r="U332" s="154">
        <v>0</v>
      </c>
      <c r="V332" s="154">
        <v>0</v>
      </c>
      <c r="W332" s="154">
        <v>0</v>
      </c>
      <c r="X332" s="154">
        <v>0</v>
      </c>
      <c r="Y332" s="154">
        <v>0</v>
      </c>
      <c r="Z332" s="154">
        <v>0</v>
      </c>
      <c r="AA332" s="154">
        <v>0</v>
      </c>
      <c r="AB332" s="154">
        <v>0</v>
      </c>
      <c r="AC332" s="154"/>
      <c r="AD332" s="154">
        <f t="shared" si="16"/>
        <v>0</v>
      </c>
    </row>
    <row r="333" spans="1:30" x14ac:dyDescent="0.25">
      <c r="A333" s="151"/>
      <c r="B333" s="160" t="s">
        <v>36</v>
      </c>
      <c r="C333" s="157"/>
      <c r="D333" s="157"/>
      <c r="E333" s="157"/>
      <c r="F333" s="154">
        <v>0</v>
      </c>
      <c r="G333" s="154"/>
      <c r="H333" s="154"/>
      <c r="I333" s="154"/>
      <c r="J333" s="154"/>
      <c r="K333" s="154"/>
      <c r="L333" s="154"/>
      <c r="M333" s="154"/>
      <c r="N333" s="154"/>
      <c r="O333" s="154"/>
      <c r="P333" s="154">
        <v>0</v>
      </c>
      <c r="Q333" s="154"/>
      <c r="R333" s="154"/>
      <c r="S333" s="154">
        <v>0</v>
      </c>
      <c r="T333" s="154"/>
      <c r="U333" s="154">
        <v>0</v>
      </c>
      <c r="V333" s="154">
        <v>0</v>
      </c>
      <c r="W333" s="154">
        <v>0</v>
      </c>
      <c r="X333" s="154">
        <v>0</v>
      </c>
      <c r="Y333" s="154">
        <v>0</v>
      </c>
      <c r="Z333" s="154">
        <v>0</v>
      </c>
      <c r="AA333" s="154">
        <v>0</v>
      </c>
      <c r="AB333" s="154">
        <v>0</v>
      </c>
      <c r="AC333" s="154"/>
      <c r="AD333" s="154">
        <f t="shared" si="16"/>
        <v>0</v>
      </c>
    </row>
    <row r="334" spans="1:30" x14ac:dyDescent="0.25">
      <c r="A334" s="151"/>
      <c r="B334" s="160" t="s">
        <v>37</v>
      </c>
      <c r="C334" s="157"/>
      <c r="D334" s="157"/>
      <c r="E334" s="149"/>
      <c r="F334" s="154">
        <v>0</v>
      </c>
      <c r="G334" s="154"/>
      <c r="H334" s="154"/>
      <c r="I334" s="154"/>
      <c r="J334" s="154"/>
      <c r="K334" s="154"/>
      <c r="L334" s="154"/>
      <c r="M334" s="154"/>
      <c r="N334" s="154"/>
      <c r="O334" s="154"/>
      <c r="P334" s="154">
        <v>0</v>
      </c>
      <c r="Q334" s="154"/>
      <c r="R334" s="154"/>
      <c r="S334" s="154">
        <v>0</v>
      </c>
      <c r="T334" s="154"/>
      <c r="U334" s="154">
        <v>0</v>
      </c>
      <c r="V334" s="154">
        <v>0</v>
      </c>
      <c r="W334" s="154">
        <v>0</v>
      </c>
      <c r="X334" s="154">
        <v>0</v>
      </c>
      <c r="Y334" s="154">
        <v>0</v>
      </c>
      <c r="Z334" s="154">
        <v>0</v>
      </c>
      <c r="AA334" s="154">
        <v>0</v>
      </c>
      <c r="AB334" s="154">
        <v>0</v>
      </c>
      <c r="AC334" s="154"/>
      <c r="AD334" s="154">
        <f t="shared" si="16"/>
        <v>0</v>
      </c>
    </row>
    <row r="335" spans="1:30" x14ac:dyDescent="0.25">
      <c r="A335" s="151"/>
      <c r="B335" s="160" t="s">
        <v>38</v>
      </c>
      <c r="C335" s="157"/>
      <c r="D335" s="157"/>
      <c r="E335" s="149"/>
      <c r="F335" s="154">
        <v>0</v>
      </c>
      <c r="G335" s="154"/>
      <c r="H335" s="154"/>
      <c r="I335" s="154"/>
      <c r="J335" s="154"/>
      <c r="K335" s="154"/>
      <c r="L335" s="154"/>
      <c r="M335" s="154"/>
      <c r="N335" s="154"/>
      <c r="O335" s="154"/>
      <c r="P335" s="154">
        <v>0</v>
      </c>
      <c r="Q335" s="154"/>
      <c r="R335" s="154"/>
      <c r="S335" s="154">
        <v>0</v>
      </c>
      <c r="T335" s="154"/>
      <c r="U335" s="154">
        <v>0</v>
      </c>
      <c r="V335" s="154">
        <v>0</v>
      </c>
      <c r="W335" s="154">
        <v>0</v>
      </c>
      <c r="X335" s="154">
        <v>0</v>
      </c>
      <c r="Y335" s="154">
        <v>0</v>
      </c>
      <c r="Z335" s="154">
        <v>0</v>
      </c>
      <c r="AA335" s="154">
        <v>0</v>
      </c>
      <c r="AB335" s="154">
        <v>0</v>
      </c>
      <c r="AC335" s="154"/>
      <c r="AD335" s="154">
        <f t="shared" si="16"/>
        <v>0</v>
      </c>
    </row>
    <row r="336" spans="1:30" x14ac:dyDescent="0.25">
      <c r="A336" s="151"/>
      <c r="B336" s="160" t="s">
        <v>39</v>
      </c>
      <c r="C336" s="157"/>
      <c r="D336" s="157"/>
      <c r="E336" s="149"/>
      <c r="F336" s="154">
        <v>0</v>
      </c>
      <c r="G336" s="154"/>
      <c r="H336" s="154"/>
      <c r="I336" s="154"/>
      <c r="J336" s="154"/>
      <c r="K336" s="154"/>
      <c r="L336" s="154"/>
      <c r="M336" s="154"/>
      <c r="N336" s="154"/>
      <c r="O336" s="154"/>
      <c r="P336" s="154">
        <v>0</v>
      </c>
      <c r="Q336" s="154"/>
      <c r="R336" s="154"/>
      <c r="S336" s="154">
        <v>0</v>
      </c>
      <c r="T336" s="154"/>
      <c r="U336" s="154">
        <v>0</v>
      </c>
      <c r="V336" s="154">
        <v>0</v>
      </c>
      <c r="W336" s="154">
        <v>0</v>
      </c>
      <c r="X336" s="154">
        <v>0</v>
      </c>
      <c r="Y336" s="154">
        <v>0</v>
      </c>
      <c r="Z336" s="154">
        <v>0</v>
      </c>
      <c r="AA336" s="154">
        <v>0</v>
      </c>
      <c r="AB336" s="154">
        <v>0</v>
      </c>
      <c r="AC336" s="154"/>
      <c r="AD336" s="154">
        <f t="shared" si="16"/>
        <v>0</v>
      </c>
    </row>
    <row r="337" spans="1:30" x14ac:dyDescent="0.25">
      <c r="A337" s="151"/>
      <c r="B337" s="160" t="s">
        <v>40</v>
      </c>
      <c r="C337" s="157"/>
      <c r="D337" s="157"/>
      <c r="E337" s="149"/>
      <c r="F337" s="154">
        <v>0</v>
      </c>
      <c r="G337" s="154"/>
      <c r="H337" s="154"/>
      <c r="I337" s="154"/>
      <c r="J337" s="154"/>
      <c r="K337" s="154"/>
      <c r="L337" s="154"/>
      <c r="M337" s="154"/>
      <c r="N337" s="154"/>
      <c r="O337" s="154"/>
      <c r="P337" s="154">
        <v>0</v>
      </c>
      <c r="Q337" s="154"/>
      <c r="R337" s="154"/>
      <c r="S337" s="154">
        <v>0</v>
      </c>
      <c r="T337" s="154"/>
      <c r="U337" s="154">
        <v>0</v>
      </c>
      <c r="V337" s="154">
        <v>0</v>
      </c>
      <c r="W337" s="154">
        <v>0</v>
      </c>
      <c r="X337" s="154">
        <v>0</v>
      </c>
      <c r="Y337" s="154">
        <v>0</v>
      </c>
      <c r="Z337" s="154">
        <v>0</v>
      </c>
      <c r="AA337" s="154">
        <v>0</v>
      </c>
      <c r="AB337" s="154">
        <v>0</v>
      </c>
      <c r="AC337" s="154"/>
      <c r="AD337" s="154">
        <f t="shared" si="16"/>
        <v>0</v>
      </c>
    </row>
    <row r="338" spans="1:30" x14ac:dyDescent="0.25">
      <c r="A338" s="151"/>
      <c r="B338" s="160" t="s">
        <v>41</v>
      </c>
      <c r="C338" s="157"/>
      <c r="D338" s="157"/>
      <c r="E338" s="149"/>
      <c r="F338" s="154">
        <v>0</v>
      </c>
      <c r="G338" s="154"/>
      <c r="H338" s="154"/>
      <c r="I338" s="154"/>
      <c r="J338" s="154"/>
      <c r="K338" s="154"/>
      <c r="L338" s="154"/>
      <c r="M338" s="154"/>
      <c r="N338" s="154"/>
      <c r="O338" s="154"/>
      <c r="P338" s="154">
        <v>0</v>
      </c>
      <c r="Q338" s="154"/>
      <c r="R338" s="154"/>
      <c r="S338" s="154">
        <v>0</v>
      </c>
      <c r="T338" s="154"/>
      <c r="U338" s="154">
        <v>0</v>
      </c>
      <c r="V338" s="154">
        <v>0</v>
      </c>
      <c r="W338" s="154">
        <v>0</v>
      </c>
      <c r="X338" s="154">
        <v>0</v>
      </c>
      <c r="Y338" s="154">
        <v>0</v>
      </c>
      <c r="Z338" s="154">
        <v>0</v>
      </c>
      <c r="AA338" s="154">
        <v>0</v>
      </c>
      <c r="AB338" s="154">
        <v>0</v>
      </c>
      <c r="AC338" s="154"/>
      <c r="AD338" s="154">
        <f t="shared" si="16"/>
        <v>0</v>
      </c>
    </row>
    <row r="339" spans="1:30" x14ac:dyDescent="0.25">
      <c r="A339" s="151"/>
      <c r="B339" s="160" t="s">
        <v>42</v>
      </c>
      <c r="C339" s="157"/>
      <c r="D339" s="157"/>
      <c r="E339" s="149"/>
      <c r="F339" s="154">
        <v>0</v>
      </c>
      <c r="G339" s="154"/>
      <c r="H339" s="154"/>
      <c r="I339" s="154"/>
      <c r="J339" s="154"/>
      <c r="K339" s="154"/>
      <c r="L339" s="154"/>
      <c r="M339" s="154"/>
      <c r="N339" s="154"/>
      <c r="O339" s="154"/>
      <c r="P339" s="154">
        <v>0</v>
      </c>
      <c r="Q339" s="154"/>
      <c r="R339" s="154"/>
      <c r="S339" s="154">
        <v>0</v>
      </c>
      <c r="T339" s="154"/>
      <c r="U339" s="154">
        <v>0</v>
      </c>
      <c r="V339" s="154">
        <v>0</v>
      </c>
      <c r="W339" s="154">
        <v>0</v>
      </c>
      <c r="X339" s="154">
        <v>0</v>
      </c>
      <c r="Y339" s="154">
        <v>0</v>
      </c>
      <c r="Z339" s="154">
        <v>0</v>
      </c>
      <c r="AA339" s="154">
        <v>0</v>
      </c>
      <c r="AB339" s="154">
        <v>0</v>
      </c>
      <c r="AC339" s="154"/>
      <c r="AD339" s="154">
        <f t="shared" si="16"/>
        <v>0</v>
      </c>
    </row>
    <row r="340" spans="1:30" x14ac:dyDescent="0.25">
      <c r="A340" s="151"/>
      <c r="B340" s="160" t="s">
        <v>41</v>
      </c>
      <c r="C340" s="157"/>
      <c r="D340" s="157"/>
      <c r="E340" s="149"/>
      <c r="F340" s="154">
        <v>0</v>
      </c>
      <c r="G340" s="154"/>
      <c r="H340" s="154"/>
      <c r="I340" s="154"/>
      <c r="J340" s="154"/>
      <c r="K340" s="154"/>
      <c r="L340" s="154"/>
      <c r="M340" s="154"/>
      <c r="N340" s="154"/>
      <c r="O340" s="154"/>
      <c r="P340" s="154">
        <v>0</v>
      </c>
      <c r="Q340" s="154"/>
      <c r="R340" s="154"/>
      <c r="S340" s="154">
        <v>0</v>
      </c>
      <c r="T340" s="154"/>
      <c r="U340" s="154">
        <v>0</v>
      </c>
      <c r="V340" s="154">
        <v>0</v>
      </c>
      <c r="W340" s="154">
        <v>0</v>
      </c>
      <c r="X340" s="154">
        <v>0</v>
      </c>
      <c r="Y340" s="154">
        <v>0</v>
      </c>
      <c r="Z340" s="154">
        <v>0</v>
      </c>
      <c r="AA340" s="154">
        <v>0</v>
      </c>
      <c r="AB340" s="154">
        <v>0</v>
      </c>
      <c r="AC340" s="154"/>
      <c r="AD340" s="154">
        <f t="shared" si="16"/>
        <v>0</v>
      </c>
    </row>
    <row r="341" spans="1:30" x14ac:dyDescent="0.25">
      <c r="A341" s="165"/>
      <c r="B341" s="166" t="s">
        <v>43</v>
      </c>
      <c r="C341" s="149"/>
      <c r="D341" s="149"/>
      <c r="E341" s="149"/>
      <c r="F341" s="154">
        <v>0</v>
      </c>
      <c r="G341" s="154"/>
      <c r="H341" s="154"/>
      <c r="I341" s="154"/>
      <c r="J341" s="154"/>
      <c r="K341" s="154"/>
      <c r="L341" s="154"/>
      <c r="M341" s="154"/>
      <c r="N341" s="154"/>
      <c r="O341" s="154"/>
      <c r="P341" s="154">
        <v>0</v>
      </c>
      <c r="Q341" s="154"/>
      <c r="R341" s="154"/>
      <c r="S341" s="154">
        <v>0</v>
      </c>
      <c r="T341" s="154"/>
      <c r="U341" s="154">
        <v>0</v>
      </c>
      <c r="V341" s="154">
        <v>0</v>
      </c>
      <c r="W341" s="154">
        <v>0</v>
      </c>
      <c r="X341" s="154">
        <v>0</v>
      </c>
      <c r="Y341" s="154">
        <v>0</v>
      </c>
      <c r="Z341" s="154">
        <v>0</v>
      </c>
      <c r="AA341" s="154">
        <v>0</v>
      </c>
      <c r="AB341" s="154">
        <v>0</v>
      </c>
      <c r="AC341" s="154"/>
      <c r="AD341" s="154">
        <f t="shared" si="16"/>
        <v>0</v>
      </c>
    </row>
    <row r="342" spans="1:30" x14ac:dyDescent="0.25">
      <c r="A342" s="165"/>
      <c r="B342" s="166" t="s">
        <v>44</v>
      </c>
      <c r="C342" s="149"/>
      <c r="D342" s="149"/>
      <c r="E342" s="149"/>
      <c r="F342" s="154">
        <v>0</v>
      </c>
      <c r="G342" s="154"/>
      <c r="H342" s="154"/>
      <c r="I342" s="154"/>
      <c r="J342" s="154"/>
      <c r="K342" s="154"/>
      <c r="L342" s="154"/>
      <c r="M342" s="154"/>
      <c r="N342" s="154"/>
      <c r="O342" s="154"/>
      <c r="P342" s="154">
        <v>0</v>
      </c>
      <c r="Q342" s="154"/>
      <c r="R342" s="154"/>
      <c r="S342" s="154">
        <v>0</v>
      </c>
      <c r="T342" s="154"/>
      <c r="U342" s="154">
        <v>0</v>
      </c>
      <c r="V342" s="154">
        <v>0</v>
      </c>
      <c r="W342" s="154">
        <v>0</v>
      </c>
      <c r="X342" s="154">
        <v>0</v>
      </c>
      <c r="Y342" s="154">
        <v>0</v>
      </c>
      <c r="Z342" s="154">
        <v>0</v>
      </c>
      <c r="AA342" s="154">
        <v>0</v>
      </c>
      <c r="AB342" s="154">
        <v>0</v>
      </c>
      <c r="AC342" s="154"/>
      <c r="AD342" s="154">
        <f t="shared" si="16"/>
        <v>0</v>
      </c>
    </row>
    <row r="343" spans="1:30" x14ac:dyDescent="0.25">
      <c r="A343" s="165"/>
      <c r="B343" s="166" t="s">
        <v>45</v>
      </c>
      <c r="C343" s="149"/>
      <c r="D343" s="149"/>
      <c r="E343" s="149"/>
      <c r="F343" s="154">
        <v>0</v>
      </c>
      <c r="G343" s="154"/>
      <c r="H343" s="154"/>
      <c r="I343" s="154"/>
      <c r="J343" s="154"/>
      <c r="K343" s="154"/>
      <c r="L343" s="154"/>
      <c r="M343" s="154"/>
      <c r="N343" s="154"/>
      <c r="O343" s="154"/>
      <c r="P343" s="154">
        <v>0</v>
      </c>
      <c r="Q343" s="154"/>
      <c r="R343" s="154"/>
      <c r="S343" s="154">
        <v>0</v>
      </c>
      <c r="T343" s="154"/>
      <c r="U343" s="154">
        <v>0</v>
      </c>
      <c r="V343" s="154">
        <v>0</v>
      </c>
      <c r="W343" s="154">
        <v>0</v>
      </c>
      <c r="X343" s="154">
        <v>0</v>
      </c>
      <c r="Y343" s="154">
        <v>0</v>
      </c>
      <c r="Z343" s="154">
        <v>0</v>
      </c>
      <c r="AA343" s="154">
        <v>0</v>
      </c>
      <c r="AB343" s="154">
        <v>0</v>
      </c>
      <c r="AC343" s="154"/>
      <c r="AD343" s="154">
        <f t="shared" si="16"/>
        <v>0</v>
      </c>
    </row>
    <row r="344" spans="1:30" x14ac:dyDescent="0.25">
      <c r="A344" s="167" t="s">
        <v>46</v>
      </c>
      <c r="B344" s="168" t="s">
        <v>47</v>
      </c>
      <c r="C344" s="166"/>
      <c r="D344" s="166"/>
      <c r="E344" s="166"/>
      <c r="F344" s="150">
        <v>0</v>
      </c>
      <c r="G344" s="150"/>
      <c r="H344" s="150"/>
      <c r="I344" s="150"/>
      <c r="J344" s="150"/>
      <c r="K344" s="150"/>
      <c r="L344" s="150"/>
      <c r="M344" s="150"/>
      <c r="N344" s="150"/>
      <c r="O344" s="150"/>
      <c r="P344" s="150">
        <v>0</v>
      </c>
      <c r="Q344" s="150"/>
      <c r="R344" s="150"/>
      <c r="S344" s="150">
        <v>0</v>
      </c>
      <c r="T344" s="150"/>
      <c r="U344" s="150">
        <v>0</v>
      </c>
      <c r="V344" s="150">
        <v>0</v>
      </c>
      <c r="W344" s="150">
        <v>0</v>
      </c>
      <c r="X344" s="150">
        <v>0</v>
      </c>
      <c r="Y344" s="150">
        <v>0</v>
      </c>
      <c r="Z344" s="150">
        <v>0</v>
      </c>
      <c r="AA344" s="150">
        <v>0</v>
      </c>
      <c r="AB344" s="150">
        <v>0</v>
      </c>
      <c r="AC344" s="150"/>
      <c r="AD344" s="150">
        <v>0</v>
      </c>
    </row>
    <row r="345" spans="1:30" x14ac:dyDescent="0.25">
      <c r="A345" s="169"/>
      <c r="B345" s="166" t="s">
        <v>48</v>
      </c>
      <c r="C345" s="166"/>
      <c r="D345" s="166"/>
      <c r="E345" s="166"/>
      <c r="F345" s="154">
        <v>0</v>
      </c>
      <c r="G345" s="154"/>
      <c r="H345" s="154"/>
      <c r="I345" s="154"/>
      <c r="J345" s="154"/>
      <c r="K345" s="154"/>
      <c r="L345" s="154"/>
      <c r="M345" s="154"/>
      <c r="N345" s="154"/>
      <c r="O345" s="154"/>
      <c r="P345" s="154">
        <v>0</v>
      </c>
      <c r="Q345" s="154"/>
      <c r="R345" s="154"/>
      <c r="S345" s="154">
        <v>0</v>
      </c>
      <c r="T345" s="154"/>
      <c r="U345" s="154">
        <v>0</v>
      </c>
      <c r="V345" s="154">
        <v>0</v>
      </c>
      <c r="W345" s="154">
        <v>0</v>
      </c>
      <c r="X345" s="154">
        <v>0</v>
      </c>
      <c r="Y345" s="154">
        <v>0</v>
      </c>
      <c r="Z345" s="154">
        <v>0</v>
      </c>
      <c r="AA345" s="154">
        <v>0</v>
      </c>
      <c r="AB345" s="154">
        <v>0</v>
      </c>
      <c r="AC345" s="154"/>
      <c r="AD345" s="154">
        <v>0</v>
      </c>
    </row>
    <row r="346" spans="1:30" x14ac:dyDescent="0.25">
      <c r="A346" s="169"/>
      <c r="B346" s="166" t="s">
        <v>49</v>
      </c>
      <c r="C346" s="166"/>
      <c r="D346" s="166"/>
      <c r="E346" s="166"/>
      <c r="F346" s="154">
        <v>0</v>
      </c>
      <c r="G346" s="154"/>
      <c r="H346" s="154"/>
      <c r="I346" s="154"/>
      <c r="J346" s="154"/>
      <c r="K346" s="154"/>
      <c r="L346" s="154"/>
      <c r="M346" s="154"/>
      <c r="N346" s="154"/>
      <c r="O346" s="154"/>
      <c r="P346" s="154">
        <v>0</v>
      </c>
      <c r="Q346" s="154"/>
      <c r="R346" s="154"/>
      <c r="S346" s="154">
        <v>0</v>
      </c>
      <c r="T346" s="154"/>
      <c r="U346" s="154">
        <v>0</v>
      </c>
      <c r="V346" s="154">
        <v>0</v>
      </c>
      <c r="W346" s="154">
        <v>0</v>
      </c>
      <c r="X346" s="154">
        <v>0</v>
      </c>
      <c r="Y346" s="154">
        <v>0</v>
      </c>
      <c r="Z346" s="154">
        <v>0</v>
      </c>
      <c r="AA346" s="154">
        <v>0</v>
      </c>
      <c r="AB346" s="154">
        <v>0</v>
      </c>
      <c r="AC346" s="154"/>
      <c r="AD346" s="154">
        <v>0</v>
      </c>
    </row>
    <row r="347" spans="1:30" x14ac:dyDescent="0.25">
      <c r="A347" s="169"/>
      <c r="B347" s="166" t="s">
        <v>37</v>
      </c>
      <c r="C347" s="166"/>
      <c r="D347" s="166"/>
      <c r="E347" s="166"/>
      <c r="F347" s="154">
        <v>0</v>
      </c>
      <c r="G347" s="154"/>
      <c r="H347" s="154"/>
      <c r="I347" s="154"/>
      <c r="J347" s="154"/>
      <c r="K347" s="154"/>
      <c r="L347" s="154"/>
      <c r="M347" s="154"/>
      <c r="N347" s="154"/>
      <c r="O347" s="154"/>
      <c r="P347" s="154">
        <v>0</v>
      </c>
      <c r="Q347" s="154"/>
      <c r="R347" s="154"/>
      <c r="S347" s="154">
        <v>0</v>
      </c>
      <c r="T347" s="154"/>
      <c r="U347" s="154">
        <v>0</v>
      </c>
      <c r="V347" s="154">
        <v>0</v>
      </c>
      <c r="W347" s="154">
        <v>0</v>
      </c>
      <c r="X347" s="154">
        <v>0</v>
      </c>
      <c r="Y347" s="154">
        <v>0</v>
      </c>
      <c r="Z347" s="154">
        <v>0</v>
      </c>
      <c r="AA347" s="154">
        <v>0</v>
      </c>
      <c r="AB347" s="154">
        <v>0</v>
      </c>
      <c r="AC347" s="154"/>
      <c r="AD347" s="154">
        <v>0</v>
      </c>
    </row>
    <row r="348" spans="1:30" x14ac:dyDescent="0.25">
      <c r="A348" s="169"/>
      <c r="B348" s="166" t="s">
        <v>50</v>
      </c>
      <c r="C348" s="166"/>
      <c r="D348" s="166"/>
      <c r="E348" s="166"/>
      <c r="F348" s="154">
        <v>0</v>
      </c>
      <c r="G348" s="154"/>
      <c r="H348" s="154"/>
      <c r="I348" s="154"/>
      <c r="J348" s="154"/>
      <c r="K348" s="154"/>
      <c r="L348" s="154"/>
      <c r="M348" s="154"/>
      <c r="N348" s="154"/>
      <c r="O348" s="154"/>
      <c r="P348" s="154">
        <v>0</v>
      </c>
      <c r="Q348" s="154"/>
      <c r="R348" s="154"/>
      <c r="S348" s="154">
        <v>0</v>
      </c>
      <c r="T348" s="154"/>
      <c r="U348" s="154">
        <v>0</v>
      </c>
      <c r="V348" s="154">
        <v>0</v>
      </c>
      <c r="W348" s="154">
        <v>0</v>
      </c>
      <c r="X348" s="154">
        <v>0</v>
      </c>
      <c r="Y348" s="154">
        <v>0</v>
      </c>
      <c r="Z348" s="154">
        <v>0</v>
      </c>
      <c r="AA348" s="154">
        <v>0</v>
      </c>
      <c r="AB348" s="154">
        <v>0</v>
      </c>
      <c r="AC348" s="154"/>
      <c r="AD348" s="154">
        <v>0</v>
      </c>
    </row>
    <row r="349" spans="1:30" x14ac:dyDescent="0.25">
      <c r="A349" s="169"/>
      <c r="B349" s="166" t="s">
        <v>39</v>
      </c>
      <c r="C349" s="166"/>
      <c r="D349" s="166"/>
      <c r="E349" s="166"/>
      <c r="F349" s="154">
        <v>0</v>
      </c>
      <c r="G349" s="154"/>
      <c r="H349" s="154"/>
      <c r="I349" s="154"/>
      <c r="J349" s="154"/>
      <c r="K349" s="154"/>
      <c r="L349" s="154"/>
      <c r="M349" s="154"/>
      <c r="N349" s="154"/>
      <c r="O349" s="154"/>
      <c r="P349" s="154">
        <v>0</v>
      </c>
      <c r="Q349" s="154"/>
      <c r="R349" s="154"/>
      <c r="S349" s="154">
        <v>0</v>
      </c>
      <c r="T349" s="154"/>
      <c r="U349" s="154">
        <v>0</v>
      </c>
      <c r="V349" s="154">
        <v>0</v>
      </c>
      <c r="W349" s="154">
        <v>0</v>
      </c>
      <c r="X349" s="154">
        <v>0</v>
      </c>
      <c r="Y349" s="154">
        <v>0</v>
      </c>
      <c r="Z349" s="154">
        <v>0</v>
      </c>
      <c r="AA349" s="154">
        <v>0</v>
      </c>
      <c r="AB349" s="154">
        <v>0</v>
      </c>
      <c r="AC349" s="154"/>
      <c r="AD349" s="154">
        <v>0</v>
      </c>
    </row>
    <row r="350" spans="1:30" x14ac:dyDescent="0.25">
      <c r="A350" s="167"/>
      <c r="B350" s="166" t="s">
        <v>51</v>
      </c>
      <c r="C350" s="166"/>
      <c r="D350" s="166"/>
      <c r="E350" s="166"/>
      <c r="F350" s="154">
        <v>0</v>
      </c>
      <c r="G350" s="154"/>
      <c r="H350" s="154"/>
      <c r="I350" s="154"/>
      <c r="J350" s="154"/>
      <c r="K350" s="154"/>
      <c r="L350" s="154"/>
      <c r="M350" s="154"/>
      <c r="N350" s="154"/>
      <c r="O350" s="154"/>
      <c r="P350" s="154">
        <v>0</v>
      </c>
      <c r="Q350" s="154"/>
      <c r="R350" s="154"/>
      <c r="S350" s="154">
        <v>0</v>
      </c>
      <c r="T350" s="154"/>
      <c r="U350" s="154">
        <v>0</v>
      </c>
      <c r="V350" s="154">
        <v>0</v>
      </c>
      <c r="W350" s="154">
        <v>0</v>
      </c>
      <c r="X350" s="154">
        <v>0</v>
      </c>
      <c r="Y350" s="154">
        <v>0</v>
      </c>
      <c r="Z350" s="154">
        <v>0</v>
      </c>
      <c r="AA350" s="154">
        <v>0</v>
      </c>
      <c r="AB350" s="154">
        <v>0</v>
      </c>
      <c r="AC350" s="154"/>
      <c r="AD350" s="154">
        <v>0</v>
      </c>
    </row>
    <row r="351" spans="1:30" x14ac:dyDescent="0.25">
      <c r="A351" s="169"/>
      <c r="B351" s="160" t="s">
        <v>41</v>
      </c>
      <c r="C351" s="160"/>
      <c r="D351" s="160"/>
      <c r="E351" s="160"/>
      <c r="F351" s="154">
        <v>0</v>
      </c>
      <c r="G351" s="154"/>
      <c r="H351" s="154"/>
      <c r="I351" s="154"/>
      <c r="J351" s="154"/>
      <c r="K351" s="154"/>
      <c r="L351" s="154"/>
      <c r="M351" s="154"/>
      <c r="N351" s="154"/>
      <c r="O351" s="154"/>
      <c r="P351" s="154">
        <v>0</v>
      </c>
      <c r="Q351" s="154"/>
      <c r="R351" s="154"/>
      <c r="S351" s="154">
        <v>0</v>
      </c>
      <c r="T351" s="154"/>
      <c r="U351" s="154">
        <v>0</v>
      </c>
      <c r="V351" s="154">
        <v>0</v>
      </c>
      <c r="W351" s="154">
        <v>0</v>
      </c>
      <c r="X351" s="154">
        <v>0</v>
      </c>
      <c r="Y351" s="154">
        <v>0</v>
      </c>
      <c r="Z351" s="154">
        <v>0</v>
      </c>
      <c r="AA351" s="154">
        <v>0</v>
      </c>
      <c r="AB351" s="154">
        <v>0</v>
      </c>
      <c r="AC351" s="154"/>
      <c r="AD351" s="154">
        <v>0</v>
      </c>
    </row>
    <row r="352" spans="1:30" x14ac:dyDescent="0.25">
      <c r="A352" s="151"/>
      <c r="B352" s="160" t="s">
        <v>52</v>
      </c>
      <c r="C352" s="160"/>
      <c r="D352" s="160"/>
      <c r="E352" s="160"/>
      <c r="F352" s="154">
        <v>0</v>
      </c>
      <c r="G352" s="154"/>
      <c r="H352" s="154"/>
      <c r="I352" s="154"/>
      <c r="J352" s="154"/>
      <c r="K352" s="154"/>
      <c r="L352" s="154"/>
      <c r="M352" s="154"/>
      <c r="N352" s="154"/>
      <c r="O352" s="154"/>
      <c r="P352" s="154">
        <v>0</v>
      </c>
      <c r="Q352" s="154"/>
      <c r="R352" s="154"/>
      <c r="S352" s="154">
        <v>0</v>
      </c>
      <c r="T352" s="154"/>
      <c r="U352" s="154">
        <v>0</v>
      </c>
      <c r="V352" s="154">
        <v>0</v>
      </c>
      <c r="W352" s="154">
        <v>0</v>
      </c>
      <c r="X352" s="154">
        <v>0</v>
      </c>
      <c r="Y352" s="154">
        <v>0</v>
      </c>
      <c r="Z352" s="154">
        <v>0</v>
      </c>
      <c r="AA352" s="154">
        <v>0</v>
      </c>
      <c r="AB352" s="154">
        <v>0</v>
      </c>
      <c r="AC352" s="154"/>
      <c r="AD352" s="154">
        <v>0</v>
      </c>
    </row>
    <row r="353" spans="1:30" x14ac:dyDescent="0.25">
      <c r="A353" s="151"/>
      <c r="B353" s="160" t="s">
        <v>41</v>
      </c>
      <c r="C353" s="160"/>
      <c r="D353" s="160"/>
      <c r="E353" s="160"/>
      <c r="F353" s="154">
        <v>0</v>
      </c>
      <c r="G353" s="154"/>
      <c r="H353" s="154"/>
      <c r="I353" s="154"/>
      <c r="J353" s="154"/>
      <c r="K353" s="154"/>
      <c r="L353" s="154"/>
      <c r="M353" s="154"/>
      <c r="N353" s="154"/>
      <c r="O353" s="154"/>
      <c r="P353" s="154">
        <v>0</v>
      </c>
      <c r="Q353" s="154"/>
      <c r="R353" s="154"/>
      <c r="S353" s="154">
        <v>0</v>
      </c>
      <c r="T353" s="154"/>
      <c r="U353" s="154">
        <v>0</v>
      </c>
      <c r="V353" s="154">
        <v>0</v>
      </c>
      <c r="W353" s="154">
        <v>0</v>
      </c>
      <c r="X353" s="154">
        <v>0</v>
      </c>
      <c r="Y353" s="154">
        <v>0</v>
      </c>
      <c r="Z353" s="154">
        <v>0</v>
      </c>
      <c r="AA353" s="154">
        <v>0</v>
      </c>
      <c r="AB353" s="154">
        <v>0</v>
      </c>
      <c r="AC353" s="154"/>
      <c r="AD353" s="154">
        <v>0</v>
      </c>
    </row>
    <row r="354" spans="1:30" x14ac:dyDescent="0.25">
      <c r="A354" s="151"/>
      <c r="B354" s="160" t="s">
        <v>53</v>
      </c>
      <c r="C354" s="160"/>
      <c r="D354" s="160"/>
      <c r="E354" s="160"/>
      <c r="F354" s="154">
        <v>0</v>
      </c>
      <c r="G354" s="154"/>
      <c r="H354" s="154"/>
      <c r="I354" s="154"/>
      <c r="J354" s="154"/>
      <c r="K354" s="154"/>
      <c r="L354" s="154"/>
      <c r="M354" s="154"/>
      <c r="N354" s="154"/>
      <c r="O354" s="154"/>
      <c r="P354" s="154">
        <v>0</v>
      </c>
      <c r="Q354" s="154"/>
      <c r="R354" s="154"/>
      <c r="S354" s="154">
        <v>0</v>
      </c>
      <c r="T354" s="154"/>
      <c r="U354" s="154">
        <v>0</v>
      </c>
      <c r="V354" s="154">
        <v>0</v>
      </c>
      <c r="W354" s="154">
        <v>0</v>
      </c>
      <c r="X354" s="154">
        <v>0</v>
      </c>
      <c r="Y354" s="154">
        <v>0</v>
      </c>
      <c r="Z354" s="154">
        <v>0</v>
      </c>
      <c r="AA354" s="154">
        <v>0</v>
      </c>
      <c r="AB354" s="154">
        <v>0</v>
      </c>
      <c r="AC354" s="154"/>
      <c r="AD354" s="154">
        <v>0</v>
      </c>
    </row>
    <row r="355" spans="1:30" x14ac:dyDescent="0.25">
      <c r="A355" s="151"/>
      <c r="B355" s="160" t="s">
        <v>54</v>
      </c>
      <c r="C355" s="160"/>
      <c r="D355" s="160"/>
      <c r="E355" s="160"/>
      <c r="F355" s="154">
        <v>0</v>
      </c>
      <c r="G355" s="154"/>
      <c r="H355" s="154"/>
      <c r="I355" s="154"/>
      <c r="J355" s="154"/>
      <c r="K355" s="154"/>
      <c r="L355" s="154"/>
      <c r="M355" s="154"/>
      <c r="N355" s="154"/>
      <c r="O355" s="154"/>
      <c r="P355" s="154">
        <v>0</v>
      </c>
      <c r="Q355" s="154"/>
      <c r="R355" s="154"/>
      <c r="S355" s="154">
        <v>0</v>
      </c>
      <c r="T355" s="154"/>
      <c r="U355" s="154">
        <v>0</v>
      </c>
      <c r="V355" s="154">
        <v>0</v>
      </c>
      <c r="W355" s="154">
        <v>0</v>
      </c>
      <c r="X355" s="154">
        <v>0</v>
      </c>
      <c r="Y355" s="154">
        <v>0</v>
      </c>
      <c r="Z355" s="154">
        <v>0</v>
      </c>
      <c r="AA355" s="154">
        <v>0</v>
      </c>
      <c r="AB355" s="154">
        <v>0</v>
      </c>
      <c r="AC355" s="154"/>
      <c r="AD355" s="154">
        <v>0</v>
      </c>
    </row>
    <row r="356" spans="1:30" x14ac:dyDescent="0.25">
      <c r="A356" s="151"/>
      <c r="B356" s="160" t="s">
        <v>45</v>
      </c>
      <c r="C356" s="160"/>
      <c r="D356" s="160"/>
      <c r="E356" s="160"/>
      <c r="F356" s="154">
        <v>0</v>
      </c>
      <c r="G356" s="154"/>
      <c r="H356" s="154"/>
      <c r="I356" s="154"/>
      <c r="J356" s="154"/>
      <c r="K356" s="154"/>
      <c r="L356" s="154"/>
      <c r="M356" s="154"/>
      <c r="N356" s="154"/>
      <c r="O356" s="154"/>
      <c r="P356" s="154">
        <v>0</v>
      </c>
      <c r="Q356" s="154"/>
      <c r="R356" s="154"/>
      <c r="S356" s="154">
        <v>0</v>
      </c>
      <c r="T356" s="154"/>
      <c r="U356" s="154">
        <v>0</v>
      </c>
      <c r="V356" s="154">
        <v>0</v>
      </c>
      <c r="W356" s="154">
        <v>0</v>
      </c>
      <c r="X356" s="154">
        <v>0</v>
      </c>
      <c r="Y356" s="154">
        <v>0</v>
      </c>
      <c r="Z356" s="154">
        <v>0</v>
      </c>
      <c r="AA356" s="154">
        <v>0</v>
      </c>
      <c r="AB356" s="154">
        <v>0</v>
      </c>
      <c r="AC356" s="154"/>
      <c r="AD356" s="154">
        <v>0</v>
      </c>
    </row>
    <row r="357" spans="1:30" x14ac:dyDescent="0.25">
      <c r="A357" s="170" t="s">
        <v>55</v>
      </c>
      <c r="B357" s="171" t="s">
        <v>56</v>
      </c>
      <c r="C357" s="160"/>
      <c r="D357" s="160"/>
      <c r="E357" s="160"/>
      <c r="F357" s="150">
        <v>0</v>
      </c>
      <c r="G357" s="150"/>
      <c r="H357" s="150"/>
      <c r="I357" s="150"/>
      <c r="J357" s="150"/>
      <c r="K357" s="150"/>
      <c r="L357" s="150"/>
      <c r="M357" s="150"/>
      <c r="N357" s="150"/>
      <c r="O357" s="150"/>
      <c r="P357" s="150">
        <v>0</v>
      </c>
      <c r="Q357" s="150"/>
      <c r="R357" s="150"/>
      <c r="S357" s="150">
        <v>0</v>
      </c>
      <c r="T357" s="150"/>
      <c r="U357" s="150">
        <v>0</v>
      </c>
      <c r="V357" s="150">
        <v>0</v>
      </c>
      <c r="W357" s="150">
        <v>0</v>
      </c>
      <c r="X357" s="150">
        <v>0</v>
      </c>
      <c r="Y357" s="150">
        <v>0</v>
      </c>
      <c r="Z357" s="150">
        <v>0</v>
      </c>
      <c r="AA357" s="150">
        <v>0</v>
      </c>
      <c r="AB357" s="150">
        <v>0</v>
      </c>
      <c r="AC357" s="150"/>
      <c r="AD357" s="150">
        <v>0</v>
      </c>
    </row>
    <row r="358" spans="1:30" x14ac:dyDescent="0.25">
      <c r="A358" s="151"/>
      <c r="B358" s="160" t="s">
        <v>57</v>
      </c>
      <c r="C358" s="160"/>
      <c r="D358" s="160"/>
      <c r="E358" s="160"/>
      <c r="F358" s="154">
        <v>0</v>
      </c>
      <c r="G358" s="154"/>
      <c r="H358" s="154"/>
      <c r="I358" s="154"/>
      <c r="J358" s="154"/>
      <c r="K358" s="154"/>
      <c r="L358" s="154"/>
      <c r="M358" s="154"/>
      <c r="N358" s="154"/>
      <c r="O358" s="154"/>
      <c r="P358" s="154">
        <v>0</v>
      </c>
      <c r="Q358" s="154"/>
      <c r="R358" s="154"/>
      <c r="S358" s="154">
        <v>0</v>
      </c>
      <c r="T358" s="154"/>
      <c r="U358" s="154">
        <v>0</v>
      </c>
      <c r="V358" s="154">
        <v>0</v>
      </c>
      <c r="W358" s="154">
        <v>0</v>
      </c>
      <c r="X358" s="154">
        <v>0</v>
      </c>
      <c r="Y358" s="154">
        <v>0</v>
      </c>
      <c r="Z358" s="154">
        <v>0</v>
      </c>
      <c r="AA358" s="154">
        <v>0</v>
      </c>
      <c r="AB358" s="154">
        <v>0</v>
      </c>
      <c r="AC358" s="154"/>
      <c r="AD358" s="154">
        <v>0</v>
      </c>
    </row>
    <row r="359" spans="1:30" x14ac:dyDescent="0.25">
      <c r="A359" s="151"/>
      <c r="B359" s="160" t="s">
        <v>58</v>
      </c>
      <c r="C359" s="160"/>
      <c r="D359" s="160"/>
      <c r="E359" s="160"/>
      <c r="F359" s="154">
        <v>0</v>
      </c>
      <c r="G359" s="154"/>
      <c r="H359" s="154"/>
      <c r="I359" s="154"/>
      <c r="J359" s="154"/>
      <c r="K359" s="154"/>
      <c r="L359" s="154"/>
      <c r="M359" s="154"/>
      <c r="N359" s="154"/>
      <c r="O359" s="154"/>
      <c r="P359" s="154">
        <v>0</v>
      </c>
      <c r="Q359" s="154"/>
      <c r="R359" s="154"/>
      <c r="S359" s="154">
        <v>0</v>
      </c>
      <c r="T359" s="154"/>
      <c r="U359" s="154">
        <v>0</v>
      </c>
      <c r="V359" s="154">
        <v>0</v>
      </c>
      <c r="W359" s="154">
        <v>0</v>
      </c>
      <c r="X359" s="154">
        <v>0</v>
      </c>
      <c r="Y359" s="154">
        <v>0</v>
      </c>
      <c r="Z359" s="154">
        <v>0</v>
      </c>
      <c r="AA359" s="154">
        <v>0</v>
      </c>
      <c r="AB359" s="154">
        <v>0</v>
      </c>
      <c r="AC359" s="154"/>
      <c r="AD359" s="154">
        <v>0</v>
      </c>
    </row>
    <row r="360" spans="1:30" x14ac:dyDescent="0.25">
      <c r="A360" s="151"/>
      <c r="B360" s="160" t="s">
        <v>59</v>
      </c>
      <c r="C360" s="160"/>
      <c r="D360" s="160"/>
      <c r="E360" s="160"/>
      <c r="F360" s="154">
        <v>0</v>
      </c>
      <c r="G360" s="154"/>
      <c r="H360" s="154"/>
      <c r="I360" s="154"/>
      <c r="J360" s="154"/>
      <c r="K360" s="154"/>
      <c r="L360" s="154"/>
      <c r="M360" s="154"/>
      <c r="N360" s="154"/>
      <c r="O360" s="154"/>
      <c r="P360" s="154">
        <v>0</v>
      </c>
      <c r="Q360" s="154"/>
      <c r="R360" s="154"/>
      <c r="S360" s="154">
        <v>0</v>
      </c>
      <c r="T360" s="154"/>
      <c r="U360" s="154">
        <v>0</v>
      </c>
      <c r="V360" s="154">
        <v>0</v>
      </c>
      <c r="W360" s="154">
        <v>0</v>
      </c>
      <c r="X360" s="154">
        <v>0</v>
      </c>
      <c r="Y360" s="154">
        <v>0</v>
      </c>
      <c r="Z360" s="154">
        <v>0</v>
      </c>
      <c r="AA360" s="154">
        <v>0</v>
      </c>
      <c r="AB360" s="154">
        <v>0</v>
      </c>
      <c r="AC360" s="154"/>
      <c r="AD360" s="154">
        <v>0</v>
      </c>
    </row>
    <row r="361" spans="1:30" x14ac:dyDescent="0.25">
      <c r="A361" s="151"/>
      <c r="B361" s="160" t="s">
        <v>60</v>
      </c>
      <c r="C361" s="160"/>
      <c r="D361" s="160"/>
      <c r="E361" s="160"/>
      <c r="F361" s="154">
        <v>0</v>
      </c>
      <c r="G361" s="154"/>
      <c r="H361" s="154"/>
      <c r="I361" s="154"/>
      <c r="J361" s="154"/>
      <c r="K361" s="154"/>
      <c r="L361" s="154"/>
      <c r="M361" s="154"/>
      <c r="N361" s="154"/>
      <c r="O361" s="154"/>
      <c r="P361" s="154">
        <v>0</v>
      </c>
      <c r="Q361" s="154"/>
      <c r="R361" s="154"/>
      <c r="S361" s="154">
        <v>0</v>
      </c>
      <c r="T361" s="154"/>
      <c r="U361" s="154">
        <v>0</v>
      </c>
      <c r="V361" s="154">
        <v>0</v>
      </c>
      <c r="W361" s="154">
        <v>0</v>
      </c>
      <c r="X361" s="154">
        <v>0</v>
      </c>
      <c r="Y361" s="154">
        <v>0</v>
      </c>
      <c r="Z361" s="154">
        <v>0</v>
      </c>
      <c r="AA361" s="154">
        <v>0</v>
      </c>
      <c r="AB361" s="154">
        <v>0</v>
      </c>
      <c r="AC361" s="154"/>
      <c r="AD361" s="154">
        <v>0</v>
      </c>
    </row>
    <row r="362" spans="1:30" x14ac:dyDescent="0.25">
      <c r="A362" s="151"/>
      <c r="B362" s="160" t="s">
        <v>61</v>
      </c>
      <c r="C362" s="160"/>
      <c r="D362" s="160"/>
      <c r="E362" s="160"/>
      <c r="F362" s="154">
        <v>0</v>
      </c>
      <c r="G362" s="154"/>
      <c r="H362" s="154"/>
      <c r="I362" s="154"/>
      <c r="J362" s="154"/>
      <c r="K362" s="154"/>
      <c r="L362" s="154"/>
      <c r="M362" s="154"/>
      <c r="N362" s="154"/>
      <c r="O362" s="154"/>
      <c r="P362" s="154">
        <v>0</v>
      </c>
      <c r="Q362" s="154"/>
      <c r="R362" s="154"/>
      <c r="S362" s="154">
        <v>0</v>
      </c>
      <c r="T362" s="154"/>
      <c r="U362" s="154">
        <v>0</v>
      </c>
      <c r="V362" s="154">
        <v>0</v>
      </c>
      <c r="W362" s="154">
        <v>0</v>
      </c>
      <c r="X362" s="154">
        <v>0</v>
      </c>
      <c r="Y362" s="154">
        <v>0</v>
      </c>
      <c r="Z362" s="154">
        <v>0</v>
      </c>
      <c r="AA362" s="154">
        <v>0</v>
      </c>
      <c r="AB362" s="154">
        <v>0</v>
      </c>
      <c r="AC362" s="154"/>
      <c r="AD362" s="154">
        <v>0</v>
      </c>
    </row>
    <row r="363" spans="1:30" x14ac:dyDescent="0.25">
      <c r="A363" s="151"/>
      <c r="B363" s="160" t="s">
        <v>62</v>
      </c>
      <c r="C363" s="160"/>
      <c r="D363" s="160"/>
      <c r="E363" s="160"/>
      <c r="F363" s="154">
        <v>0</v>
      </c>
      <c r="G363" s="154"/>
      <c r="H363" s="154"/>
      <c r="I363" s="154"/>
      <c r="J363" s="154"/>
      <c r="K363" s="154"/>
      <c r="L363" s="154"/>
      <c r="M363" s="154"/>
      <c r="N363" s="154"/>
      <c r="O363" s="154"/>
      <c r="P363" s="154">
        <v>0</v>
      </c>
      <c r="Q363" s="154"/>
      <c r="R363" s="154"/>
      <c r="S363" s="154">
        <v>0</v>
      </c>
      <c r="T363" s="154"/>
      <c r="U363" s="154">
        <v>0</v>
      </c>
      <c r="V363" s="154">
        <v>0</v>
      </c>
      <c r="W363" s="154">
        <v>0</v>
      </c>
      <c r="X363" s="154">
        <v>0</v>
      </c>
      <c r="Y363" s="154">
        <v>0</v>
      </c>
      <c r="Z363" s="154">
        <v>0</v>
      </c>
      <c r="AA363" s="154">
        <v>0</v>
      </c>
      <c r="AB363" s="154">
        <v>0</v>
      </c>
      <c r="AC363" s="154"/>
      <c r="AD363" s="154">
        <v>0</v>
      </c>
    </row>
    <row r="364" spans="1:30" x14ac:dyDescent="0.25">
      <c r="A364" s="151"/>
      <c r="B364" s="160" t="s">
        <v>63</v>
      </c>
      <c r="C364" s="160"/>
      <c r="D364" s="160"/>
      <c r="E364" s="160"/>
      <c r="F364" s="154">
        <v>0</v>
      </c>
      <c r="G364" s="154"/>
      <c r="H364" s="154"/>
      <c r="I364" s="154"/>
      <c r="J364" s="154"/>
      <c r="K364" s="154"/>
      <c r="L364" s="154"/>
      <c r="M364" s="154"/>
      <c r="N364" s="154"/>
      <c r="O364" s="154"/>
      <c r="P364" s="154">
        <v>0</v>
      </c>
      <c r="Q364" s="154"/>
      <c r="R364" s="154"/>
      <c r="S364" s="154">
        <v>0</v>
      </c>
      <c r="T364" s="154"/>
      <c r="U364" s="154">
        <v>0</v>
      </c>
      <c r="V364" s="154">
        <v>0</v>
      </c>
      <c r="W364" s="154">
        <v>0</v>
      </c>
      <c r="X364" s="154">
        <v>0</v>
      </c>
      <c r="Y364" s="154">
        <v>0</v>
      </c>
      <c r="Z364" s="154">
        <v>0</v>
      </c>
      <c r="AA364" s="154">
        <v>0</v>
      </c>
      <c r="AB364" s="154">
        <v>0</v>
      </c>
      <c r="AC364" s="154"/>
      <c r="AD364" s="154">
        <v>0</v>
      </c>
    </row>
    <row r="365" spans="1:30" x14ac:dyDescent="0.25">
      <c r="A365" s="151"/>
      <c r="B365" s="160" t="s">
        <v>64</v>
      </c>
      <c r="C365" s="160"/>
      <c r="D365" s="160"/>
      <c r="E365" s="160"/>
      <c r="F365" s="154">
        <v>0</v>
      </c>
      <c r="G365" s="154"/>
      <c r="H365" s="154"/>
      <c r="I365" s="154"/>
      <c r="J365" s="154"/>
      <c r="K365" s="154"/>
      <c r="L365" s="154"/>
      <c r="M365" s="154"/>
      <c r="N365" s="154"/>
      <c r="O365" s="154"/>
      <c r="P365" s="154">
        <v>0</v>
      </c>
      <c r="Q365" s="154"/>
      <c r="R365" s="154"/>
      <c r="S365" s="154">
        <v>0</v>
      </c>
      <c r="T365" s="154"/>
      <c r="U365" s="154">
        <v>0</v>
      </c>
      <c r="V365" s="154">
        <v>0</v>
      </c>
      <c r="W365" s="154">
        <v>0</v>
      </c>
      <c r="X365" s="154">
        <v>0</v>
      </c>
      <c r="Y365" s="154">
        <v>0</v>
      </c>
      <c r="Z365" s="154">
        <v>0</v>
      </c>
      <c r="AA365" s="154">
        <v>0</v>
      </c>
      <c r="AB365" s="154">
        <v>0</v>
      </c>
      <c r="AC365" s="154"/>
      <c r="AD365" s="154">
        <v>0</v>
      </c>
    </row>
    <row r="366" spans="1:30" x14ac:dyDescent="0.25">
      <c r="A366" s="151"/>
      <c r="B366" s="160" t="s">
        <v>65</v>
      </c>
      <c r="C366" s="160"/>
      <c r="D366" s="160"/>
      <c r="E366" s="160"/>
      <c r="F366" s="154">
        <v>0</v>
      </c>
      <c r="G366" s="154"/>
      <c r="H366" s="154"/>
      <c r="I366" s="154"/>
      <c r="J366" s="154"/>
      <c r="K366" s="154"/>
      <c r="L366" s="154"/>
      <c r="M366" s="154"/>
      <c r="N366" s="154"/>
      <c r="O366" s="154"/>
      <c r="P366" s="154">
        <v>0</v>
      </c>
      <c r="Q366" s="154"/>
      <c r="R366" s="154"/>
      <c r="S366" s="154">
        <v>0</v>
      </c>
      <c r="T366" s="154"/>
      <c r="U366" s="154">
        <v>0</v>
      </c>
      <c r="V366" s="154">
        <v>0</v>
      </c>
      <c r="W366" s="154">
        <v>0</v>
      </c>
      <c r="X366" s="154">
        <v>0</v>
      </c>
      <c r="Y366" s="154">
        <v>0</v>
      </c>
      <c r="Z366" s="154">
        <v>0</v>
      </c>
      <c r="AA366" s="154">
        <v>0</v>
      </c>
      <c r="AB366" s="154">
        <v>0</v>
      </c>
      <c r="AC366" s="154"/>
      <c r="AD366" s="154">
        <v>0</v>
      </c>
    </row>
    <row r="367" spans="1:30" x14ac:dyDescent="0.25">
      <c r="A367" s="151"/>
      <c r="B367" s="160" t="s">
        <v>66</v>
      </c>
      <c r="C367" s="160"/>
      <c r="D367" s="160"/>
      <c r="E367" s="160"/>
      <c r="F367" s="154">
        <v>0</v>
      </c>
      <c r="G367" s="154"/>
      <c r="H367" s="154"/>
      <c r="I367" s="154"/>
      <c r="J367" s="154"/>
      <c r="K367" s="154"/>
      <c r="L367" s="154"/>
      <c r="M367" s="154"/>
      <c r="N367" s="154"/>
      <c r="O367" s="154"/>
      <c r="P367" s="154">
        <v>0</v>
      </c>
      <c r="Q367" s="154"/>
      <c r="R367" s="154"/>
      <c r="S367" s="154">
        <v>0</v>
      </c>
      <c r="T367" s="154"/>
      <c r="U367" s="154">
        <v>0</v>
      </c>
      <c r="V367" s="154">
        <v>0</v>
      </c>
      <c r="W367" s="154">
        <v>0</v>
      </c>
      <c r="X367" s="154">
        <v>0</v>
      </c>
      <c r="Y367" s="154">
        <v>0</v>
      </c>
      <c r="Z367" s="154">
        <v>0</v>
      </c>
      <c r="AA367" s="154">
        <v>0</v>
      </c>
      <c r="AB367" s="154">
        <v>0</v>
      </c>
      <c r="AC367" s="154"/>
      <c r="AD367" s="154">
        <v>0</v>
      </c>
    </row>
    <row r="368" spans="1:30" x14ac:dyDescent="0.25">
      <c r="A368" s="151"/>
      <c r="B368" s="160" t="s">
        <v>67</v>
      </c>
      <c r="C368" s="160"/>
      <c r="D368" s="160"/>
      <c r="E368" s="160"/>
      <c r="F368" s="154">
        <v>0</v>
      </c>
      <c r="G368" s="154"/>
      <c r="H368" s="154"/>
      <c r="I368" s="154"/>
      <c r="J368" s="154"/>
      <c r="K368" s="154"/>
      <c r="L368" s="154"/>
      <c r="M368" s="154"/>
      <c r="N368" s="154"/>
      <c r="O368" s="154"/>
      <c r="P368" s="154">
        <v>0</v>
      </c>
      <c r="Q368" s="154"/>
      <c r="R368" s="154"/>
      <c r="S368" s="154">
        <v>0</v>
      </c>
      <c r="T368" s="154"/>
      <c r="U368" s="154">
        <v>0</v>
      </c>
      <c r="V368" s="154">
        <v>0</v>
      </c>
      <c r="W368" s="154">
        <v>0</v>
      </c>
      <c r="X368" s="154">
        <v>0</v>
      </c>
      <c r="Y368" s="154">
        <v>0</v>
      </c>
      <c r="Z368" s="154">
        <v>0</v>
      </c>
      <c r="AA368" s="154">
        <v>0</v>
      </c>
      <c r="AB368" s="154">
        <v>0</v>
      </c>
      <c r="AC368" s="154"/>
      <c r="AD368" s="154">
        <v>0</v>
      </c>
    </row>
    <row r="369" spans="1:30" x14ac:dyDescent="0.25">
      <c r="A369" s="170" t="s">
        <v>68</v>
      </c>
      <c r="B369" s="171" t="s">
        <v>69</v>
      </c>
      <c r="C369" s="160"/>
      <c r="D369" s="160"/>
      <c r="E369" s="160"/>
      <c r="F369" s="150">
        <v>0</v>
      </c>
      <c r="G369" s="150"/>
      <c r="H369" s="150"/>
      <c r="I369" s="150"/>
      <c r="J369" s="150"/>
      <c r="K369" s="150"/>
      <c r="L369" s="150"/>
      <c r="M369" s="150"/>
      <c r="N369" s="150"/>
      <c r="O369" s="150"/>
      <c r="P369" s="150">
        <v>0</v>
      </c>
      <c r="Q369" s="150"/>
      <c r="R369" s="150"/>
      <c r="S369" s="150">
        <v>0</v>
      </c>
      <c r="T369" s="150"/>
      <c r="U369" s="150">
        <v>0</v>
      </c>
      <c r="V369" s="150">
        <v>0</v>
      </c>
      <c r="W369" s="150">
        <f>+W370</f>
        <v>339205.08</v>
      </c>
      <c r="X369" s="150">
        <v>0</v>
      </c>
      <c r="Y369" s="150">
        <v>0</v>
      </c>
      <c r="Z369" s="150">
        <v>0</v>
      </c>
      <c r="AA369" s="150">
        <v>0</v>
      </c>
      <c r="AB369" s="150">
        <v>0</v>
      </c>
      <c r="AC369" s="150"/>
      <c r="AD369" s="150">
        <f>+AD370</f>
        <v>339205.08</v>
      </c>
    </row>
    <row r="370" spans="1:30" x14ac:dyDescent="0.25">
      <c r="A370" s="170"/>
      <c r="B370" s="160" t="s">
        <v>70</v>
      </c>
      <c r="C370" s="160"/>
      <c r="D370" s="160"/>
      <c r="E370" s="160"/>
      <c r="F370" s="154">
        <v>0</v>
      </c>
      <c r="G370" s="154"/>
      <c r="H370" s="154"/>
      <c r="I370" s="154"/>
      <c r="J370" s="154"/>
      <c r="K370" s="154"/>
      <c r="L370" s="154"/>
      <c r="M370" s="154"/>
      <c r="N370" s="154"/>
      <c r="O370" s="154"/>
      <c r="P370" s="154">
        <v>0</v>
      </c>
      <c r="Q370" s="154"/>
      <c r="R370" s="154"/>
      <c r="S370" s="154">
        <v>0</v>
      </c>
      <c r="T370" s="154"/>
      <c r="U370" s="154">
        <v>0</v>
      </c>
      <c r="V370" s="154">
        <v>0</v>
      </c>
      <c r="W370" s="154">
        <v>339205.08</v>
      </c>
      <c r="X370" s="154">
        <v>0</v>
      </c>
      <c r="Y370" s="154">
        <v>0</v>
      </c>
      <c r="Z370" s="154">
        <v>0</v>
      </c>
      <c r="AA370" s="154">
        <v>0</v>
      </c>
      <c r="AB370" s="154">
        <v>0</v>
      </c>
      <c r="AC370" s="154"/>
      <c r="AD370" s="154">
        <f>SUM(F370:X370)</f>
        <v>339205.08</v>
      </c>
    </row>
    <row r="371" spans="1:30" x14ac:dyDescent="0.25">
      <c r="A371" s="170"/>
      <c r="B371" s="160" t="s">
        <v>71</v>
      </c>
      <c r="C371" s="160"/>
      <c r="D371" s="160"/>
      <c r="E371" s="160"/>
      <c r="F371" s="154">
        <v>0</v>
      </c>
      <c r="G371" s="154"/>
      <c r="H371" s="154"/>
      <c r="I371" s="154"/>
      <c r="J371" s="154"/>
      <c r="K371" s="154"/>
      <c r="L371" s="154"/>
      <c r="M371" s="154"/>
      <c r="N371" s="154"/>
      <c r="O371" s="154"/>
      <c r="P371" s="154">
        <v>0</v>
      </c>
      <c r="Q371" s="154"/>
      <c r="R371" s="154"/>
      <c r="S371" s="154">
        <v>0</v>
      </c>
      <c r="T371" s="154"/>
      <c r="U371" s="154">
        <v>0</v>
      </c>
      <c r="V371" s="154">
        <v>0</v>
      </c>
      <c r="W371" s="154">
        <v>0</v>
      </c>
      <c r="X371" s="154">
        <v>0</v>
      </c>
      <c r="Y371" s="154">
        <v>0</v>
      </c>
      <c r="Z371" s="154">
        <v>0</v>
      </c>
      <c r="AA371" s="154">
        <v>0</v>
      </c>
      <c r="AB371" s="154">
        <v>0</v>
      </c>
      <c r="AC371" s="154"/>
      <c r="AD371" s="154">
        <v>0</v>
      </c>
    </row>
    <row r="372" spans="1:30" x14ac:dyDescent="0.25">
      <c r="A372" s="170"/>
      <c r="B372" s="160" t="s">
        <v>72</v>
      </c>
      <c r="C372" s="160"/>
      <c r="D372" s="160"/>
      <c r="E372" s="160"/>
      <c r="F372" s="154">
        <v>0</v>
      </c>
      <c r="G372" s="154"/>
      <c r="H372" s="154"/>
      <c r="I372" s="154"/>
      <c r="J372" s="154"/>
      <c r="K372" s="154"/>
      <c r="L372" s="154"/>
      <c r="M372" s="154"/>
      <c r="N372" s="154"/>
      <c r="O372" s="154"/>
      <c r="P372" s="154">
        <v>0</v>
      </c>
      <c r="Q372" s="154"/>
      <c r="R372" s="154"/>
      <c r="S372" s="154">
        <v>0</v>
      </c>
      <c r="T372" s="154"/>
      <c r="U372" s="154">
        <v>0</v>
      </c>
      <c r="V372" s="154">
        <v>0</v>
      </c>
      <c r="W372" s="154">
        <v>0</v>
      </c>
      <c r="X372" s="154">
        <v>0</v>
      </c>
      <c r="Y372" s="154">
        <v>0</v>
      </c>
      <c r="Z372" s="154">
        <v>0</v>
      </c>
      <c r="AA372" s="154">
        <v>0</v>
      </c>
      <c r="AB372" s="154">
        <v>0</v>
      </c>
      <c r="AC372" s="154"/>
      <c r="AD372" s="154">
        <v>0</v>
      </c>
    </row>
    <row r="373" spans="1:30" x14ac:dyDescent="0.25">
      <c r="A373" s="170"/>
      <c r="B373" s="160" t="s">
        <v>73</v>
      </c>
      <c r="C373" s="160"/>
      <c r="D373" s="160"/>
      <c r="E373" s="160"/>
      <c r="F373" s="154">
        <v>0</v>
      </c>
      <c r="G373" s="154"/>
      <c r="H373" s="154"/>
      <c r="I373" s="154"/>
      <c r="J373" s="154"/>
      <c r="K373" s="154"/>
      <c r="L373" s="154"/>
      <c r="M373" s="154"/>
      <c r="N373" s="154"/>
      <c r="O373" s="154"/>
      <c r="P373" s="154">
        <v>0</v>
      </c>
      <c r="Q373" s="154"/>
      <c r="R373" s="154"/>
      <c r="S373" s="154">
        <v>0</v>
      </c>
      <c r="T373" s="154"/>
      <c r="U373" s="154">
        <v>0</v>
      </c>
      <c r="V373" s="154">
        <v>0</v>
      </c>
      <c r="W373" s="154">
        <v>0</v>
      </c>
      <c r="X373" s="154">
        <v>0</v>
      </c>
      <c r="Y373" s="154">
        <v>0</v>
      </c>
      <c r="Z373" s="154">
        <v>0</v>
      </c>
      <c r="AA373" s="154">
        <v>0</v>
      </c>
      <c r="AB373" s="154">
        <v>0</v>
      </c>
      <c r="AC373" s="154"/>
      <c r="AD373" s="154">
        <v>0</v>
      </c>
    </row>
    <row r="374" spans="1:30" x14ac:dyDescent="0.25">
      <c r="A374" s="170"/>
      <c r="B374" s="160" t="s">
        <v>74</v>
      </c>
      <c r="C374" s="160"/>
      <c r="D374" s="160"/>
      <c r="E374" s="160"/>
      <c r="F374" s="154">
        <v>0</v>
      </c>
      <c r="G374" s="154"/>
      <c r="H374" s="154"/>
      <c r="I374" s="154"/>
      <c r="J374" s="154"/>
      <c r="K374" s="154"/>
      <c r="L374" s="154"/>
      <c r="M374" s="154"/>
      <c r="N374" s="154"/>
      <c r="O374" s="154"/>
      <c r="P374" s="154">
        <v>0</v>
      </c>
      <c r="Q374" s="154"/>
      <c r="R374" s="154"/>
      <c r="S374" s="154">
        <v>0</v>
      </c>
      <c r="T374" s="154"/>
      <c r="U374" s="154">
        <v>0</v>
      </c>
      <c r="V374" s="154">
        <v>0</v>
      </c>
      <c r="W374" s="154">
        <v>0</v>
      </c>
      <c r="X374" s="154">
        <v>0</v>
      </c>
      <c r="Y374" s="154">
        <v>0</v>
      </c>
      <c r="Z374" s="154">
        <v>0</v>
      </c>
      <c r="AA374" s="154">
        <v>0</v>
      </c>
      <c r="AB374" s="154">
        <v>0</v>
      </c>
      <c r="AC374" s="154"/>
      <c r="AD374" s="154">
        <v>0</v>
      </c>
    </row>
    <row r="375" spans="1:30" x14ac:dyDescent="0.25">
      <c r="A375" s="170" t="s">
        <v>75</v>
      </c>
      <c r="B375" s="171" t="s">
        <v>76</v>
      </c>
      <c r="C375" s="160"/>
      <c r="D375" s="160"/>
      <c r="E375" s="160"/>
      <c r="F375" s="150">
        <v>0</v>
      </c>
      <c r="G375" s="150"/>
      <c r="H375" s="150"/>
      <c r="I375" s="150"/>
      <c r="J375" s="150"/>
      <c r="K375" s="150"/>
      <c r="L375" s="150"/>
      <c r="M375" s="150"/>
      <c r="N375" s="150"/>
      <c r="O375" s="150"/>
      <c r="P375" s="150">
        <v>0</v>
      </c>
      <c r="Q375" s="150"/>
      <c r="R375" s="150"/>
      <c r="S375" s="150">
        <v>0</v>
      </c>
      <c r="T375" s="150"/>
      <c r="U375" s="150">
        <v>0</v>
      </c>
      <c r="V375" s="150">
        <v>0</v>
      </c>
      <c r="W375" s="150">
        <v>0</v>
      </c>
      <c r="X375" s="150">
        <v>0</v>
      </c>
      <c r="Y375" s="150">
        <v>0</v>
      </c>
      <c r="Z375" s="150">
        <v>0</v>
      </c>
      <c r="AA375" s="150">
        <v>0</v>
      </c>
      <c r="AB375" s="150">
        <v>0</v>
      </c>
      <c r="AC375" s="150"/>
      <c r="AD375" s="150">
        <v>0</v>
      </c>
    </row>
    <row r="376" spans="1:30" x14ac:dyDescent="0.25">
      <c r="A376" s="170"/>
      <c r="B376" s="171" t="s">
        <v>77</v>
      </c>
      <c r="C376" s="160"/>
      <c r="D376" s="160"/>
      <c r="E376" s="160"/>
      <c r="F376" s="154">
        <v>0</v>
      </c>
      <c r="G376" s="154"/>
      <c r="H376" s="154"/>
      <c r="I376" s="154"/>
      <c r="J376" s="154"/>
      <c r="K376" s="154"/>
      <c r="L376" s="154"/>
      <c r="M376" s="154"/>
      <c r="N376" s="154"/>
      <c r="O376" s="154"/>
      <c r="P376" s="154">
        <v>0</v>
      </c>
      <c r="Q376" s="154"/>
      <c r="R376" s="154"/>
      <c r="S376" s="154">
        <v>0</v>
      </c>
      <c r="T376" s="154"/>
      <c r="U376" s="154">
        <v>0</v>
      </c>
      <c r="V376" s="154">
        <v>0</v>
      </c>
      <c r="W376" s="154">
        <v>0</v>
      </c>
      <c r="X376" s="154">
        <v>0</v>
      </c>
      <c r="Y376" s="154">
        <v>0</v>
      </c>
      <c r="Z376" s="154">
        <v>0</v>
      </c>
      <c r="AA376" s="154">
        <v>0</v>
      </c>
      <c r="AB376" s="154">
        <v>0</v>
      </c>
      <c r="AC376" s="154"/>
      <c r="AD376" s="154">
        <v>0</v>
      </c>
    </row>
    <row r="377" spans="1:30" x14ac:dyDescent="0.25">
      <c r="A377" s="170"/>
      <c r="B377" s="160" t="s">
        <v>78</v>
      </c>
      <c r="C377" s="160"/>
      <c r="D377" s="160"/>
      <c r="E377" s="160"/>
      <c r="F377" s="154">
        <v>0</v>
      </c>
      <c r="G377" s="154"/>
      <c r="H377" s="154"/>
      <c r="I377" s="154"/>
      <c r="J377" s="154"/>
      <c r="K377" s="154"/>
      <c r="L377" s="154"/>
      <c r="M377" s="154"/>
      <c r="N377" s="154"/>
      <c r="O377" s="154"/>
      <c r="P377" s="154">
        <v>0</v>
      </c>
      <c r="Q377" s="154"/>
      <c r="R377" s="154"/>
      <c r="S377" s="154">
        <v>0</v>
      </c>
      <c r="T377" s="154"/>
      <c r="U377" s="154">
        <v>0</v>
      </c>
      <c r="V377" s="154">
        <v>0</v>
      </c>
      <c r="W377" s="154">
        <v>0</v>
      </c>
      <c r="X377" s="154">
        <v>0</v>
      </c>
      <c r="Y377" s="154">
        <v>0</v>
      </c>
      <c r="Z377" s="154">
        <v>0</v>
      </c>
      <c r="AA377" s="154">
        <v>0</v>
      </c>
      <c r="AB377" s="154">
        <v>0</v>
      </c>
      <c r="AC377" s="154"/>
      <c r="AD377" s="154">
        <v>0</v>
      </c>
    </row>
    <row r="378" spans="1:30" x14ac:dyDescent="0.25">
      <c r="A378" s="170"/>
      <c r="B378" s="160" t="s">
        <v>79</v>
      </c>
      <c r="C378" s="160"/>
      <c r="D378" s="160"/>
      <c r="E378" s="160"/>
      <c r="F378" s="154">
        <v>0</v>
      </c>
      <c r="G378" s="154"/>
      <c r="H378" s="154"/>
      <c r="I378" s="154"/>
      <c r="J378" s="154"/>
      <c r="K378" s="154"/>
      <c r="L378" s="154"/>
      <c r="M378" s="154"/>
      <c r="N378" s="154"/>
      <c r="O378" s="154"/>
      <c r="P378" s="154">
        <v>0</v>
      </c>
      <c r="Q378" s="154"/>
      <c r="R378" s="154"/>
      <c r="S378" s="154">
        <v>0</v>
      </c>
      <c r="T378" s="154"/>
      <c r="U378" s="154">
        <v>0</v>
      </c>
      <c r="V378" s="154">
        <v>0</v>
      </c>
      <c r="W378" s="154">
        <v>0</v>
      </c>
      <c r="X378" s="154">
        <v>0</v>
      </c>
      <c r="Y378" s="154">
        <v>0</v>
      </c>
      <c r="Z378" s="154">
        <v>0</v>
      </c>
      <c r="AA378" s="154">
        <v>0</v>
      </c>
      <c r="AB378" s="154">
        <v>0</v>
      </c>
      <c r="AC378" s="154"/>
      <c r="AD378" s="154">
        <v>0</v>
      </c>
    </row>
    <row r="379" spans="1:30" x14ac:dyDescent="0.25">
      <c r="A379" s="170"/>
      <c r="B379" s="160" t="s">
        <v>80</v>
      </c>
      <c r="C379" s="160"/>
      <c r="D379" s="160"/>
      <c r="E379" s="160"/>
      <c r="F379" s="154">
        <v>0</v>
      </c>
      <c r="G379" s="154"/>
      <c r="H379" s="154"/>
      <c r="I379" s="154"/>
      <c r="J379" s="154"/>
      <c r="K379" s="154"/>
      <c r="L379" s="154"/>
      <c r="M379" s="154"/>
      <c r="N379" s="154"/>
      <c r="O379" s="154"/>
      <c r="P379" s="154">
        <v>0</v>
      </c>
      <c r="Q379" s="154"/>
      <c r="R379" s="154"/>
      <c r="S379" s="154">
        <v>0</v>
      </c>
      <c r="T379" s="154"/>
      <c r="U379" s="154">
        <v>0</v>
      </c>
      <c r="V379" s="154">
        <v>0</v>
      </c>
      <c r="W379" s="154">
        <v>0</v>
      </c>
      <c r="X379" s="154">
        <v>0</v>
      </c>
      <c r="Y379" s="154">
        <v>0</v>
      </c>
      <c r="Z379" s="154">
        <v>0</v>
      </c>
      <c r="AA379" s="154">
        <v>0</v>
      </c>
      <c r="AB379" s="154">
        <v>0</v>
      </c>
      <c r="AC379" s="154"/>
      <c r="AD379" s="154">
        <v>0</v>
      </c>
    </row>
    <row r="380" spans="1:30" x14ac:dyDescent="0.25">
      <c r="A380" s="170" t="s">
        <v>81</v>
      </c>
      <c r="B380" s="171" t="s">
        <v>82</v>
      </c>
      <c r="C380" s="160"/>
      <c r="D380" s="160"/>
      <c r="E380" s="160"/>
      <c r="F380" s="150">
        <v>0</v>
      </c>
      <c r="G380" s="150"/>
      <c r="H380" s="150"/>
      <c r="I380" s="150"/>
      <c r="J380" s="150"/>
      <c r="K380" s="150"/>
      <c r="L380" s="150"/>
      <c r="M380" s="150"/>
      <c r="N380" s="150"/>
      <c r="O380" s="150"/>
      <c r="P380" s="150">
        <v>0</v>
      </c>
      <c r="Q380" s="150"/>
      <c r="R380" s="150"/>
      <c r="S380" s="150">
        <v>0</v>
      </c>
      <c r="T380" s="150"/>
      <c r="U380" s="150">
        <v>0</v>
      </c>
      <c r="V380" s="150">
        <v>0</v>
      </c>
      <c r="W380" s="150">
        <v>0</v>
      </c>
      <c r="X380" s="150">
        <v>0</v>
      </c>
      <c r="Y380" s="150">
        <v>0</v>
      </c>
      <c r="Z380" s="150">
        <v>0</v>
      </c>
      <c r="AA380" s="150">
        <v>0</v>
      </c>
      <c r="AB380" s="150">
        <v>0</v>
      </c>
      <c r="AC380" s="150"/>
      <c r="AD380" s="150">
        <v>0</v>
      </c>
    </row>
    <row r="381" spans="1:30" x14ac:dyDescent="0.25">
      <c r="A381" s="170"/>
      <c r="B381" s="160" t="s">
        <v>83</v>
      </c>
      <c r="C381" s="160"/>
      <c r="D381" s="160"/>
      <c r="E381" s="160"/>
      <c r="F381" s="154">
        <v>0</v>
      </c>
      <c r="G381" s="154"/>
      <c r="H381" s="154"/>
      <c r="I381" s="154"/>
      <c r="J381" s="154"/>
      <c r="K381" s="154"/>
      <c r="L381" s="154"/>
      <c r="M381" s="154"/>
      <c r="N381" s="154"/>
      <c r="O381" s="154"/>
      <c r="P381" s="154">
        <v>0</v>
      </c>
      <c r="Q381" s="154"/>
      <c r="R381" s="154"/>
      <c r="S381" s="154">
        <v>0</v>
      </c>
      <c r="T381" s="154"/>
      <c r="U381" s="154">
        <v>0</v>
      </c>
      <c r="V381" s="154">
        <v>0</v>
      </c>
      <c r="W381" s="154">
        <v>0</v>
      </c>
      <c r="X381" s="154">
        <v>0</v>
      </c>
      <c r="Y381" s="154">
        <v>0</v>
      </c>
      <c r="Z381" s="154">
        <v>0</v>
      </c>
      <c r="AA381" s="154">
        <v>0</v>
      </c>
      <c r="AB381" s="154">
        <v>0</v>
      </c>
      <c r="AC381" s="154"/>
      <c r="AD381" s="154">
        <v>0</v>
      </c>
    </row>
    <row r="382" spans="1:30" x14ac:dyDescent="0.25">
      <c r="A382" s="170"/>
      <c r="B382" s="160" t="s">
        <v>84</v>
      </c>
      <c r="C382" s="160"/>
      <c r="D382" s="160"/>
      <c r="E382" s="160"/>
      <c r="F382" s="154">
        <v>0</v>
      </c>
      <c r="G382" s="154"/>
      <c r="H382" s="154"/>
      <c r="I382" s="154"/>
      <c r="J382" s="154"/>
      <c r="K382" s="154"/>
      <c r="L382" s="154"/>
      <c r="M382" s="154"/>
      <c r="N382" s="154"/>
      <c r="O382" s="154"/>
      <c r="P382" s="154">
        <v>0</v>
      </c>
      <c r="Q382" s="154"/>
      <c r="R382" s="154"/>
      <c r="S382" s="154">
        <v>0</v>
      </c>
      <c r="T382" s="154"/>
      <c r="U382" s="154">
        <v>0</v>
      </c>
      <c r="V382" s="154">
        <v>0</v>
      </c>
      <c r="W382" s="154">
        <v>0</v>
      </c>
      <c r="X382" s="154">
        <v>0</v>
      </c>
      <c r="Y382" s="154">
        <v>0</v>
      </c>
      <c r="Z382" s="154">
        <v>0</v>
      </c>
      <c r="AA382" s="154">
        <v>0</v>
      </c>
      <c r="AB382" s="154">
        <v>0</v>
      </c>
      <c r="AC382" s="154"/>
      <c r="AD382" s="154">
        <v>0</v>
      </c>
    </row>
    <row r="383" spans="1:30" x14ac:dyDescent="0.25">
      <c r="A383" s="170"/>
      <c r="B383" s="160" t="s">
        <v>85</v>
      </c>
      <c r="C383" s="160"/>
      <c r="D383" s="160"/>
      <c r="E383" s="160"/>
      <c r="F383" s="154">
        <v>0</v>
      </c>
      <c r="G383" s="154"/>
      <c r="H383" s="154"/>
      <c r="I383" s="154"/>
      <c r="J383" s="154"/>
      <c r="K383" s="154"/>
      <c r="L383" s="154"/>
      <c r="M383" s="154"/>
      <c r="N383" s="154"/>
      <c r="O383" s="154"/>
      <c r="P383" s="154">
        <v>0</v>
      </c>
      <c r="Q383" s="154"/>
      <c r="R383" s="154"/>
      <c r="S383" s="154">
        <v>0</v>
      </c>
      <c r="T383" s="154"/>
      <c r="U383" s="154">
        <v>0</v>
      </c>
      <c r="V383" s="154">
        <v>0</v>
      </c>
      <c r="W383" s="154">
        <v>0</v>
      </c>
      <c r="X383" s="154">
        <v>0</v>
      </c>
      <c r="Y383" s="154">
        <v>0</v>
      </c>
      <c r="Z383" s="154">
        <v>0</v>
      </c>
      <c r="AA383" s="154">
        <v>0</v>
      </c>
      <c r="AB383" s="154">
        <v>0</v>
      </c>
      <c r="AC383" s="154"/>
      <c r="AD383" s="154">
        <v>0</v>
      </c>
    </row>
    <row r="384" spans="1:30" x14ac:dyDescent="0.25">
      <c r="A384" s="170"/>
      <c r="B384" s="160" t="s">
        <v>86</v>
      </c>
      <c r="C384" s="160"/>
      <c r="D384" s="160"/>
      <c r="E384" s="160"/>
      <c r="F384" s="154">
        <v>0</v>
      </c>
      <c r="G384" s="154"/>
      <c r="H384" s="154"/>
      <c r="I384" s="154"/>
      <c r="J384" s="154"/>
      <c r="K384" s="154"/>
      <c r="L384" s="154"/>
      <c r="M384" s="154"/>
      <c r="N384" s="154"/>
      <c r="O384" s="154"/>
      <c r="P384" s="154">
        <v>0</v>
      </c>
      <c r="Q384" s="154"/>
      <c r="R384" s="154"/>
      <c r="S384" s="154">
        <v>0</v>
      </c>
      <c r="T384" s="154"/>
      <c r="U384" s="154">
        <v>0</v>
      </c>
      <c r="V384" s="154">
        <v>0</v>
      </c>
      <c r="W384" s="154">
        <v>0</v>
      </c>
      <c r="X384" s="154">
        <v>0</v>
      </c>
      <c r="Y384" s="154">
        <v>0</v>
      </c>
      <c r="Z384" s="154">
        <v>0</v>
      </c>
      <c r="AA384" s="154">
        <v>0</v>
      </c>
      <c r="AB384" s="154">
        <v>0</v>
      </c>
      <c r="AC384" s="154"/>
      <c r="AD384" s="154">
        <v>0</v>
      </c>
    </row>
    <row r="385" spans="1:30" x14ac:dyDescent="0.25">
      <c r="A385" s="151"/>
      <c r="B385" s="160" t="s">
        <v>87</v>
      </c>
      <c r="C385" s="160"/>
      <c r="D385" s="160"/>
      <c r="E385" s="160"/>
      <c r="F385" s="154">
        <v>0</v>
      </c>
      <c r="G385" s="154"/>
      <c r="H385" s="154"/>
      <c r="I385" s="154"/>
      <c r="J385" s="154"/>
      <c r="K385" s="154"/>
      <c r="L385" s="154"/>
      <c r="M385" s="154"/>
      <c r="N385" s="154"/>
      <c r="O385" s="154"/>
      <c r="P385" s="154">
        <v>0</v>
      </c>
      <c r="Q385" s="154"/>
      <c r="R385" s="154"/>
      <c r="S385" s="154">
        <v>0</v>
      </c>
      <c r="T385" s="154"/>
      <c r="U385" s="154">
        <v>0</v>
      </c>
      <c r="V385" s="154">
        <v>0</v>
      </c>
      <c r="W385" s="154">
        <v>0</v>
      </c>
      <c r="X385" s="154">
        <v>0</v>
      </c>
      <c r="Y385" s="154">
        <v>0</v>
      </c>
      <c r="Z385" s="154">
        <v>0</v>
      </c>
      <c r="AA385" s="154">
        <v>0</v>
      </c>
      <c r="AB385" s="154">
        <v>0</v>
      </c>
      <c r="AC385" s="154"/>
      <c r="AD385" s="154">
        <v>0</v>
      </c>
    </row>
    <row r="386" spans="1:30" x14ac:dyDescent="0.25">
      <c r="A386" s="151"/>
      <c r="B386" s="171" t="s">
        <v>88</v>
      </c>
      <c r="C386" s="160"/>
      <c r="D386" s="160"/>
      <c r="E386" s="160"/>
      <c r="F386" s="172">
        <f>+F319+F301+F307</f>
        <v>1436184.49</v>
      </c>
      <c r="G386" s="172"/>
      <c r="H386" s="172"/>
      <c r="I386" s="172"/>
      <c r="J386" s="172"/>
      <c r="K386" s="172"/>
      <c r="L386" s="172"/>
      <c r="M386" s="172"/>
      <c r="N386" s="172"/>
      <c r="O386" s="172"/>
      <c r="P386" s="172">
        <f>+P319+P301+P307</f>
        <v>30037220.419999998</v>
      </c>
      <c r="Q386" s="172"/>
      <c r="R386" s="172"/>
      <c r="S386" s="172">
        <f>+S319+S307+S301</f>
        <v>18518446.710000001</v>
      </c>
      <c r="T386" s="172"/>
      <c r="U386" s="172">
        <f>+U319+U307+U301</f>
        <v>16556646.970000001</v>
      </c>
      <c r="V386" s="172">
        <f>+V319+V307+V301</f>
        <v>18498856.440000001</v>
      </c>
      <c r="W386" s="172">
        <f>+W369+W319+W307+W301</f>
        <v>19426319.559999999</v>
      </c>
      <c r="X386" s="172">
        <f>+X369+X319+X307+X301</f>
        <v>20835322.759999998</v>
      </c>
      <c r="Y386" s="172">
        <f>+Y331+Y319+Y307+Y301</f>
        <v>16180790.719999999</v>
      </c>
      <c r="Z386" s="172">
        <f>+Z331+Z319+Z307+Z301</f>
        <v>13098517.689999999</v>
      </c>
      <c r="AA386" s="172">
        <f>+AA331+AA319+AA307+AA301</f>
        <v>12838631.76</v>
      </c>
      <c r="AB386" s="172">
        <f>+AB331+AB319+AB307+AB301</f>
        <v>15911809.390000001</v>
      </c>
      <c r="AC386" s="172"/>
      <c r="AD386" s="172">
        <f>+AD319+AD307+AD301+AD369</f>
        <v>183338746.91</v>
      </c>
    </row>
    <row r="387" spans="1:30" x14ac:dyDescent="0.25">
      <c r="A387" s="151"/>
      <c r="B387" s="171"/>
      <c r="C387" s="160"/>
      <c r="D387" s="160"/>
      <c r="E387" s="160"/>
      <c r="F387" s="154"/>
      <c r="G387" s="154"/>
      <c r="H387" s="154"/>
      <c r="I387" s="154"/>
      <c r="J387" s="154"/>
      <c r="K387" s="154"/>
      <c r="L387" s="154"/>
      <c r="M387" s="154"/>
      <c r="N387" s="154"/>
      <c r="O387" s="154"/>
      <c r="P387" s="154"/>
      <c r="Q387" s="154"/>
      <c r="R387" s="154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154"/>
    </row>
    <row r="388" spans="1:30" x14ac:dyDescent="0.25">
      <c r="A388" s="170" t="s">
        <v>89</v>
      </c>
      <c r="B388" s="171" t="s">
        <v>90</v>
      </c>
      <c r="C388" s="160"/>
      <c r="D388" s="160"/>
      <c r="E388" s="160"/>
      <c r="F388" s="154"/>
      <c r="G388" s="154"/>
      <c r="H388" s="154"/>
      <c r="I388" s="154"/>
      <c r="J388" s="154"/>
      <c r="K388" s="154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</row>
    <row r="389" spans="1:30" x14ac:dyDescent="0.25">
      <c r="A389" s="170" t="s">
        <v>91</v>
      </c>
      <c r="B389" s="171" t="s">
        <v>92</v>
      </c>
      <c r="C389" s="160"/>
      <c r="D389" s="160"/>
      <c r="E389" s="160"/>
      <c r="F389" s="150">
        <v>0</v>
      </c>
      <c r="G389" s="150"/>
      <c r="H389" s="150"/>
      <c r="I389" s="150"/>
      <c r="J389" s="150"/>
      <c r="K389" s="150"/>
      <c r="L389" s="150"/>
      <c r="M389" s="150"/>
      <c r="N389" s="150"/>
      <c r="O389" s="150"/>
      <c r="P389" s="150">
        <v>0</v>
      </c>
      <c r="Q389" s="150"/>
      <c r="R389" s="150"/>
      <c r="S389" s="150">
        <v>0</v>
      </c>
      <c r="T389" s="150"/>
      <c r="U389" s="150">
        <v>0</v>
      </c>
      <c r="V389" s="150">
        <v>0</v>
      </c>
      <c r="W389" s="150">
        <v>0</v>
      </c>
      <c r="X389" s="150">
        <v>0</v>
      </c>
      <c r="Y389" s="150">
        <v>0</v>
      </c>
      <c r="Z389" s="150">
        <v>0</v>
      </c>
      <c r="AA389" s="150">
        <v>0</v>
      </c>
      <c r="AB389" s="150">
        <v>0</v>
      </c>
      <c r="AC389" s="150"/>
      <c r="AD389" s="150">
        <v>0</v>
      </c>
    </row>
    <row r="390" spans="1:30" x14ac:dyDescent="0.25">
      <c r="A390" s="151"/>
      <c r="B390" s="160" t="s">
        <v>93</v>
      </c>
      <c r="C390" s="160"/>
      <c r="D390" s="160" t="s">
        <v>94</v>
      </c>
      <c r="E390" s="160"/>
      <c r="F390" s="154">
        <v>0</v>
      </c>
      <c r="G390" s="154"/>
      <c r="H390" s="154"/>
      <c r="I390" s="154"/>
      <c r="J390" s="154"/>
      <c r="K390" s="154"/>
      <c r="L390" s="154"/>
      <c r="M390" s="154"/>
      <c r="N390" s="154"/>
      <c r="O390" s="154"/>
      <c r="P390" s="154">
        <v>0</v>
      </c>
      <c r="Q390" s="154"/>
      <c r="R390" s="154"/>
      <c r="S390" s="154">
        <v>0</v>
      </c>
      <c r="T390" s="154"/>
      <c r="U390" s="154">
        <v>0</v>
      </c>
      <c r="V390" s="154">
        <v>0</v>
      </c>
      <c r="W390" s="154">
        <v>0</v>
      </c>
      <c r="X390" s="154">
        <v>0</v>
      </c>
      <c r="Y390" s="154">
        <v>0</v>
      </c>
      <c r="Z390" s="154">
        <v>0</v>
      </c>
      <c r="AA390" s="154">
        <v>0</v>
      </c>
      <c r="AB390" s="154">
        <v>0</v>
      </c>
      <c r="AC390" s="154"/>
      <c r="AD390" s="154">
        <v>0</v>
      </c>
    </row>
    <row r="391" spans="1:30" x14ac:dyDescent="0.25">
      <c r="A391" s="151"/>
      <c r="B391" s="160" t="s">
        <v>95</v>
      </c>
      <c r="C391" s="160"/>
      <c r="D391" s="160"/>
      <c r="E391" s="160"/>
      <c r="F391" s="154">
        <v>0</v>
      </c>
      <c r="G391" s="154"/>
      <c r="H391" s="154"/>
      <c r="I391" s="154"/>
      <c r="J391" s="154"/>
      <c r="K391" s="154"/>
      <c r="L391" s="154"/>
      <c r="M391" s="154"/>
      <c r="N391" s="154"/>
      <c r="O391" s="154"/>
      <c r="P391" s="154">
        <v>0</v>
      </c>
      <c r="Q391" s="154"/>
      <c r="R391" s="154"/>
      <c r="S391" s="154">
        <v>0</v>
      </c>
      <c r="T391" s="154"/>
      <c r="U391" s="154">
        <v>0</v>
      </c>
      <c r="V391" s="154">
        <v>0</v>
      </c>
      <c r="W391" s="154">
        <v>0</v>
      </c>
      <c r="X391" s="154">
        <v>0</v>
      </c>
      <c r="Y391" s="154">
        <v>0</v>
      </c>
      <c r="Z391" s="154">
        <v>0</v>
      </c>
      <c r="AA391" s="154">
        <v>0</v>
      </c>
      <c r="AB391" s="154">
        <v>0</v>
      </c>
      <c r="AC391" s="154"/>
      <c r="AD391" s="154">
        <v>0</v>
      </c>
    </row>
    <row r="392" spans="1:30" x14ac:dyDescent="0.25">
      <c r="A392" s="170" t="s">
        <v>96</v>
      </c>
      <c r="B392" s="173" t="s">
        <v>97</v>
      </c>
      <c r="C392" s="160"/>
      <c r="D392" s="160"/>
      <c r="E392" s="160"/>
      <c r="F392" s="150">
        <v>0</v>
      </c>
      <c r="G392" s="150"/>
      <c r="H392" s="150"/>
      <c r="I392" s="150"/>
      <c r="J392" s="150"/>
      <c r="K392" s="150"/>
      <c r="L392" s="150"/>
      <c r="M392" s="150"/>
      <c r="N392" s="150"/>
      <c r="O392" s="150"/>
      <c r="P392" s="150">
        <v>0</v>
      </c>
      <c r="Q392" s="150"/>
      <c r="R392" s="150"/>
      <c r="S392" s="150">
        <v>0</v>
      </c>
      <c r="T392" s="150"/>
      <c r="U392" s="150">
        <v>0</v>
      </c>
      <c r="V392" s="150">
        <v>0</v>
      </c>
      <c r="W392" s="150">
        <v>0</v>
      </c>
      <c r="X392" s="150">
        <v>0</v>
      </c>
      <c r="Y392" s="150">
        <v>0</v>
      </c>
      <c r="Z392" s="150">
        <v>0</v>
      </c>
      <c r="AA392" s="150">
        <v>0</v>
      </c>
      <c r="AB392" s="150">
        <v>0</v>
      </c>
      <c r="AC392" s="150"/>
      <c r="AD392" s="150">
        <v>0</v>
      </c>
    </row>
    <row r="393" spans="1:30" x14ac:dyDescent="0.25">
      <c r="A393" s="151"/>
      <c r="B393" s="160" t="s">
        <v>98</v>
      </c>
      <c r="C393" s="160"/>
      <c r="D393" s="160"/>
      <c r="E393" s="160"/>
      <c r="F393" s="154">
        <v>0</v>
      </c>
      <c r="G393" s="154"/>
      <c r="H393" s="154"/>
      <c r="I393" s="154"/>
      <c r="J393" s="154"/>
      <c r="K393" s="154"/>
      <c r="L393" s="154"/>
      <c r="M393" s="154"/>
      <c r="N393" s="154"/>
      <c r="O393" s="154"/>
      <c r="P393" s="154">
        <v>0</v>
      </c>
      <c r="Q393" s="154"/>
      <c r="R393" s="154"/>
      <c r="S393" s="154">
        <v>0</v>
      </c>
      <c r="T393" s="154"/>
      <c r="U393" s="154">
        <v>0</v>
      </c>
      <c r="V393" s="154">
        <v>0</v>
      </c>
      <c r="W393" s="154">
        <v>0</v>
      </c>
      <c r="X393" s="154">
        <v>0</v>
      </c>
      <c r="Y393" s="154">
        <v>0</v>
      </c>
      <c r="Z393" s="154">
        <v>0</v>
      </c>
      <c r="AA393" s="154">
        <v>0</v>
      </c>
      <c r="AB393" s="154">
        <v>0</v>
      </c>
      <c r="AC393" s="154"/>
      <c r="AD393" s="154">
        <v>0</v>
      </c>
    </row>
    <row r="394" spans="1:30" x14ac:dyDescent="0.25">
      <c r="A394" s="151"/>
      <c r="B394" s="160" t="s">
        <v>99</v>
      </c>
      <c r="C394" s="160"/>
      <c r="D394" s="160"/>
      <c r="E394" s="160"/>
      <c r="F394" s="154">
        <v>0</v>
      </c>
      <c r="G394" s="154"/>
      <c r="H394" s="154"/>
      <c r="I394" s="154"/>
      <c r="J394" s="154"/>
      <c r="K394" s="154"/>
      <c r="L394" s="154"/>
      <c r="M394" s="154"/>
      <c r="N394" s="154"/>
      <c r="O394" s="154"/>
      <c r="P394" s="154">
        <v>0</v>
      </c>
      <c r="Q394" s="154"/>
      <c r="R394" s="154"/>
      <c r="S394" s="154">
        <v>0</v>
      </c>
      <c r="T394" s="154"/>
      <c r="U394" s="154">
        <v>0</v>
      </c>
      <c r="V394" s="154">
        <v>0</v>
      </c>
      <c r="W394" s="154">
        <v>0</v>
      </c>
      <c r="X394" s="154">
        <v>0</v>
      </c>
      <c r="Y394" s="154">
        <v>0</v>
      </c>
      <c r="Z394" s="154">
        <v>0</v>
      </c>
      <c r="AA394" s="154">
        <v>0</v>
      </c>
      <c r="AB394" s="154">
        <v>0</v>
      </c>
      <c r="AC394" s="154"/>
      <c r="AD394" s="154">
        <v>0</v>
      </c>
    </row>
    <row r="395" spans="1:30" x14ac:dyDescent="0.25">
      <c r="A395" s="170" t="s">
        <v>100</v>
      </c>
      <c r="B395" s="171" t="s">
        <v>101</v>
      </c>
      <c r="C395" s="160"/>
      <c r="D395" s="160"/>
      <c r="E395" s="160"/>
      <c r="F395" s="150">
        <v>0</v>
      </c>
      <c r="G395" s="150"/>
      <c r="H395" s="150"/>
      <c r="I395" s="150"/>
      <c r="J395" s="150"/>
      <c r="K395" s="150"/>
      <c r="L395" s="150"/>
      <c r="M395" s="150"/>
      <c r="N395" s="150"/>
      <c r="O395" s="150"/>
      <c r="P395" s="150">
        <v>0</v>
      </c>
      <c r="Q395" s="150"/>
      <c r="R395" s="150"/>
      <c r="S395" s="150">
        <v>0</v>
      </c>
      <c r="T395" s="150"/>
      <c r="U395" s="150">
        <v>0</v>
      </c>
      <c r="V395" s="150">
        <v>0</v>
      </c>
      <c r="W395" s="150">
        <v>0</v>
      </c>
      <c r="X395" s="150">
        <v>0</v>
      </c>
      <c r="Y395" s="150">
        <v>0</v>
      </c>
      <c r="Z395" s="150">
        <v>0</v>
      </c>
      <c r="AA395" s="150">
        <v>0</v>
      </c>
      <c r="AB395" s="150">
        <v>0</v>
      </c>
      <c r="AC395" s="150"/>
      <c r="AD395" s="150">
        <v>0</v>
      </c>
    </row>
    <row r="396" spans="1:30" x14ac:dyDescent="0.25">
      <c r="A396" s="151"/>
      <c r="B396" s="174" t="s">
        <v>102</v>
      </c>
      <c r="C396" s="160"/>
      <c r="D396" s="160"/>
      <c r="E396" s="160"/>
      <c r="F396" s="154">
        <v>0</v>
      </c>
      <c r="G396" s="154"/>
      <c r="H396" s="154"/>
      <c r="I396" s="154"/>
      <c r="J396" s="154"/>
      <c r="K396" s="154"/>
      <c r="L396" s="154"/>
      <c r="M396" s="154"/>
      <c r="N396" s="154"/>
      <c r="O396" s="154"/>
      <c r="P396" s="154">
        <v>0</v>
      </c>
      <c r="Q396" s="154"/>
      <c r="R396" s="154"/>
      <c r="S396" s="154">
        <v>0</v>
      </c>
      <c r="T396" s="154"/>
      <c r="U396" s="154">
        <v>0</v>
      </c>
      <c r="V396" s="154">
        <v>0</v>
      </c>
      <c r="W396" s="154">
        <v>0</v>
      </c>
      <c r="X396" s="154">
        <v>0</v>
      </c>
      <c r="Y396" s="154">
        <v>0</v>
      </c>
      <c r="Z396" s="154">
        <v>0</v>
      </c>
      <c r="AA396" s="154">
        <v>0</v>
      </c>
      <c r="AB396" s="154">
        <v>0</v>
      </c>
      <c r="AC396" s="154"/>
      <c r="AD396" s="154">
        <v>0</v>
      </c>
    </row>
    <row r="397" spans="1:30" x14ac:dyDescent="0.25">
      <c r="A397" s="151"/>
      <c r="B397" s="174" t="s">
        <v>103</v>
      </c>
      <c r="C397" s="160"/>
      <c r="D397" s="160"/>
      <c r="E397" s="160"/>
      <c r="F397" s="175">
        <v>0</v>
      </c>
      <c r="G397" s="175"/>
      <c r="H397" s="175"/>
      <c r="I397" s="175"/>
      <c r="J397" s="175"/>
      <c r="K397" s="175"/>
      <c r="L397" s="175"/>
      <c r="M397" s="175"/>
      <c r="N397" s="175"/>
      <c r="O397" s="175"/>
      <c r="P397" s="175">
        <v>0</v>
      </c>
      <c r="Q397" s="175"/>
      <c r="R397" s="175"/>
      <c r="S397" s="175">
        <v>0</v>
      </c>
      <c r="T397" s="175"/>
      <c r="U397" s="175">
        <v>0</v>
      </c>
      <c r="V397" s="175">
        <v>0</v>
      </c>
      <c r="W397" s="175">
        <v>0</v>
      </c>
      <c r="X397" s="175">
        <v>0</v>
      </c>
      <c r="Y397" s="175">
        <v>0</v>
      </c>
      <c r="Z397" s="154">
        <v>0</v>
      </c>
      <c r="AA397" s="154">
        <v>0</v>
      </c>
      <c r="AB397" s="154">
        <v>0</v>
      </c>
      <c r="AC397" s="154"/>
      <c r="AD397" s="175">
        <v>0</v>
      </c>
    </row>
    <row r="398" spans="1:30" x14ac:dyDescent="0.25">
      <c r="A398" s="151"/>
      <c r="B398" s="171" t="s">
        <v>104</v>
      </c>
      <c r="C398" s="160"/>
      <c r="D398" s="160"/>
      <c r="E398" s="160"/>
      <c r="F398" s="150">
        <f>+F394+F393+F392+F391+F389+F388</f>
        <v>0</v>
      </c>
      <c r="G398" s="150"/>
      <c r="H398" s="150"/>
      <c r="I398" s="150"/>
      <c r="J398" s="150"/>
      <c r="K398" s="150"/>
      <c r="L398" s="150"/>
      <c r="M398" s="150"/>
      <c r="N398" s="150"/>
      <c r="O398" s="150"/>
      <c r="P398" s="150">
        <f>+P394+P393+P392+P391+P389+P388</f>
        <v>0</v>
      </c>
      <c r="Q398" s="150"/>
      <c r="R398" s="150"/>
      <c r="S398" s="150">
        <f>+S394+S393+S392+S391+S389+S388</f>
        <v>0</v>
      </c>
      <c r="T398" s="150"/>
      <c r="U398" s="150">
        <f>+U394+U393+U392+U391+U389+U388</f>
        <v>0</v>
      </c>
      <c r="V398" s="150">
        <f t="shared" ref="V398:AD398" si="17">+V394+V393+V392+V391+V389+V388</f>
        <v>0</v>
      </c>
      <c r="W398" s="150">
        <f t="shared" si="17"/>
        <v>0</v>
      </c>
      <c r="X398" s="150">
        <f t="shared" si="17"/>
        <v>0</v>
      </c>
      <c r="Y398" s="150">
        <f t="shared" si="17"/>
        <v>0</v>
      </c>
      <c r="Z398" s="150">
        <f t="shared" si="17"/>
        <v>0</v>
      </c>
      <c r="AA398" s="150">
        <f t="shared" si="17"/>
        <v>0</v>
      </c>
      <c r="AB398" s="150">
        <f t="shared" si="17"/>
        <v>0</v>
      </c>
      <c r="AC398" s="150"/>
      <c r="AD398" s="150">
        <f t="shared" si="17"/>
        <v>0</v>
      </c>
    </row>
    <row r="399" spans="1:30" x14ac:dyDescent="0.25">
      <c r="A399" s="151"/>
      <c r="B399" s="171"/>
      <c r="C399" s="160"/>
      <c r="D399" s="160"/>
      <c r="E399" s="160"/>
      <c r="F399" s="154"/>
      <c r="G399" s="154"/>
      <c r="H399" s="154"/>
      <c r="I399" s="154"/>
      <c r="J399" s="154"/>
      <c r="K399" s="154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  <c r="AA399" s="154"/>
      <c r="AB399" s="154"/>
      <c r="AC399" s="154"/>
      <c r="AD399" s="154"/>
    </row>
    <row r="400" spans="1:30" ht="15.75" thickBot="1" x14ac:dyDescent="0.3">
      <c r="A400" s="160"/>
      <c r="B400" s="171" t="s">
        <v>105</v>
      </c>
      <c r="C400" s="160"/>
      <c r="D400" s="160"/>
      <c r="E400" s="160"/>
      <c r="F400" s="176">
        <f>+F398+F386</f>
        <v>1436184.49</v>
      </c>
      <c r="G400" s="176"/>
      <c r="H400" s="176"/>
      <c r="I400" s="176"/>
      <c r="J400" s="176"/>
      <c r="K400" s="176"/>
      <c r="L400" s="176"/>
      <c r="M400" s="176"/>
      <c r="N400" s="176"/>
      <c r="O400" s="176"/>
      <c r="P400" s="176">
        <f>+P389+P386</f>
        <v>30037220.419999998</v>
      </c>
      <c r="Q400" s="176"/>
      <c r="R400" s="176"/>
      <c r="S400" s="176">
        <f ca="1">SUM(S315:S400)</f>
        <v>18518446.710000001</v>
      </c>
      <c r="T400" s="176"/>
      <c r="U400" s="176">
        <f t="shared" ref="U400:AB400" si="18">+U386</f>
        <v>16556646.970000001</v>
      </c>
      <c r="V400" s="176">
        <f t="shared" si="18"/>
        <v>18498856.440000001</v>
      </c>
      <c r="W400" s="176">
        <f t="shared" si="18"/>
        <v>19426319.559999999</v>
      </c>
      <c r="X400" s="176">
        <f t="shared" si="18"/>
        <v>20835322.759999998</v>
      </c>
      <c r="Y400" s="176">
        <f t="shared" si="18"/>
        <v>16180790.719999999</v>
      </c>
      <c r="Z400" s="176">
        <f t="shared" si="18"/>
        <v>13098517.689999999</v>
      </c>
      <c r="AA400" s="176">
        <f t="shared" si="18"/>
        <v>12838631.76</v>
      </c>
      <c r="AB400" s="176">
        <f t="shared" si="18"/>
        <v>15911809.390000001</v>
      </c>
      <c r="AC400" s="176"/>
      <c r="AD400" s="176">
        <f>+AD386</f>
        <v>183338746.91</v>
      </c>
    </row>
    <row r="401" spans="1:30" ht="15.75" thickTop="1" x14ac:dyDescent="0.25">
      <c r="A401" s="160"/>
      <c r="B401" s="171"/>
      <c r="C401" s="160"/>
      <c r="D401" s="160"/>
      <c r="E401" s="16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  <c r="AA401" s="150"/>
      <c r="AB401" s="150"/>
      <c r="AC401" s="150"/>
      <c r="AD401" s="150"/>
    </row>
    <row r="402" spans="1:30" x14ac:dyDescent="0.25">
      <c r="A402" s="160"/>
      <c r="B402" s="171"/>
      <c r="C402" s="160"/>
      <c r="D402" s="160"/>
      <c r="E402" s="160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</row>
    <row r="403" spans="1:30" x14ac:dyDescent="0.25">
      <c r="A403" s="160"/>
      <c r="B403" s="171"/>
      <c r="C403" s="160"/>
      <c r="D403" s="160"/>
      <c r="E403" s="16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</row>
    <row r="404" spans="1:30" x14ac:dyDescent="0.25">
      <c r="A404" s="160"/>
      <c r="B404" s="171"/>
      <c r="C404" s="160"/>
      <c r="D404" s="160"/>
      <c r="E404" s="16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0"/>
      <c r="AD404" s="150"/>
    </row>
    <row r="405" spans="1:30" x14ac:dyDescent="0.25">
      <c r="A405" s="160"/>
      <c r="B405" s="171"/>
      <c r="C405" s="160"/>
      <c r="D405" s="160"/>
      <c r="E405" s="16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  <c r="AC405" s="150"/>
      <c r="AD405" s="150"/>
    </row>
    <row r="406" spans="1:30" x14ac:dyDescent="0.25">
      <c r="A406" s="160"/>
      <c r="B406" s="171"/>
      <c r="C406" s="160"/>
      <c r="D406" s="160"/>
      <c r="E406" s="160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</row>
    <row r="407" spans="1:30" x14ac:dyDescent="0.25">
      <c r="A407" s="160"/>
      <c r="B407" s="171"/>
      <c r="C407" s="160"/>
      <c r="D407" s="160"/>
      <c r="E407" s="16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</row>
    <row r="408" spans="1:30" x14ac:dyDescent="0.25">
      <c r="A408" s="110"/>
      <c r="B408" s="121"/>
      <c r="C408" s="110"/>
      <c r="D408" s="110"/>
      <c r="E408" s="11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</row>
    <row r="409" spans="1:30" x14ac:dyDescent="0.25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</row>
    <row r="410" spans="1:30" ht="15" customHeight="1" x14ac:dyDescent="0.25">
      <c r="A410" s="84"/>
      <c r="B410" s="434" t="s">
        <v>106</v>
      </c>
      <c r="C410" s="434"/>
      <c r="D410" s="434"/>
      <c r="E410" s="84"/>
      <c r="F410" s="435" t="s">
        <v>107</v>
      </c>
      <c r="G410" s="435"/>
      <c r="H410" s="435"/>
      <c r="I410" s="435"/>
      <c r="J410" s="435"/>
      <c r="K410" s="435"/>
      <c r="L410" s="435"/>
      <c r="M410" s="435"/>
      <c r="N410" s="435"/>
      <c r="O410" s="435"/>
      <c r="P410" s="435"/>
      <c r="Q410" s="435"/>
      <c r="R410" s="435"/>
      <c r="S410" s="435"/>
      <c r="T410" s="276"/>
      <c r="U410" s="127"/>
      <c r="V410" s="127"/>
      <c r="W410" s="127"/>
      <c r="X410" s="127"/>
      <c r="Y410" s="127"/>
      <c r="Z410" s="127"/>
      <c r="AA410" s="127"/>
      <c r="AB410" s="127"/>
      <c r="AC410" s="179"/>
      <c r="AD410" s="84"/>
    </row>
    <row r="411" spans="1:30" x14ac:dyDescent="0.25">
      <c r="A411" s="128"/>
      <c r="B411" s="84"/>
      <c r="C411" s="84"/>
      <c r="D411" s="83"/>
      <c r="E411" s="83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129"/>
    </row>
    <row r="412" spans="1:30" x14ac:dyDescent="0.25">
      <c r="A412" s="84"/>
      <c r="B412" s="84"/>
      <c r="C412" s="84"/>
      <c r="D412" s="83"/>
      <c r="E412" s="83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</row>
    <row r="413" spans="1:30" x14ac:dyDescent="0.25">
      <c r="A413" s="84"/>
      <c r="B413" s="437" t="s">
        <v>154</v>
      </c>
      <c r="C413" s="437"/>
      <c r="D413" s="437"/>
      <c r="E413" s="83"/>
      <c r="F413" s="437" t="s">
        <v>160</v>
      </c>
      <c r="G413" s="437"/>
      <c r="H413" s="437"/>
      <c r="I413" s="437"/>
      <c r="J413" s="437"/>
      <c r="K413" s="437"/>
      <c r="L413" s="437"/>
      <c r="M413" s="437"/>
      <c r="N413" s="437"/>
      <c r="O413" s="437"/>
      <c r="P413" s="437"/>
      <c r="Q413" s="437"/>
      <c r="R413" s="437"/>
      <c r="S413" s="437"/>
      <c r="T413" s="274"/>
      <c r="U413" s="130"/>
      <c r="V413" s="130"/>
      <c r="W413" s="130"/>
      <c r="X413" s="130"/>
      <c r="Y413" s="130"/>
      <c r="Z413" s="130"/>
      <c r="AA413" s="130"/>
      <c r="AB413" s="130"/>
      <c r="AC413" s="177"/>
      <c r="AD413" s="84"/>
    </row>
    <row r="414" spans="1:30" x14ac:dyDescent="0.25">
      <c r="A414" s="131"/>
      <c r="B414" s="438" t="s">
        <v>108</v>
      </c>
      <c r="C414" s="438"/>
      <c r="D414" s="438"/>
      <c r="E414" s="83"/>
      <c r="F414" s="438" t="s">
        <v>159</v>
      </c>
      <c r="G414" s="438"/>
      <c r="H414" s="438"/>
      <c r="I414" s="438"/>
      <c r="J414" s="438"/>
      <c r="K414" s="438"/>
      <c r="L414" s="438"/>
      <c r="M414" s="438"/>
      <c r="N414" s="438"/>
      <c r="O414" s="438"/>
      <c r="P414" s="438"/>
      <c r="Q414" s="438"/>
      <c r="R414" s="438"/>
      <c r="S414" s="438"/>
      <c r="T414" s="275"/>
      <c r="U414" s="132"/>
      <c r="V414" s="132"/>
      <c r="W414" s="132"/>
      <c r="X414" s="132"/>
      <c r="Y414" s="132"/>
      <c r="Z414" s="132"/>
      <c r="AA414" s="132"/>
      <c r="AB414" s="132"/>
      <c r="AC414" s="178"/>
      <c r="AD414" s="133"/>
    </row>
    <row r="415" spans="1:30" x14ac:dyDescent="0.2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</row>
    <row r="453" spans="1:30" x14ac:dyDescent="0.25">
      <c r="A453" s="432" t="s">
        <v>0</v>
      </c>
      <c r="B453" s="432"/>
      <c r="C453" s="432"/>
      <c r="D453" s="432"/>
      <c r="E453" s="432"/>
      <c r="F453" s="432"/>
      <c r="G453" s="432"/>
      <c r="H453" s="432"/>
      <c r="I453" s="432"/>
      <c r="J453" s="432"/>
      <c r="K453" s="432"/>
      <c r="L453" s="432"/>
      <c r="M453" s="432"/>
      <c r="N453" s="432"/>
      <c r="O453" s="432"/>
      <c r="P453" s="432"/>
      <c r="Q453" s="432"/>
      <c r="R453" s="432"/>
      <c r="S453" s="432"/>
      <c r="T453" s="432"/>
      <c r="U453" s="432"/>
      <c r="V453" s="432"/>
      <c r="W453" s="432"/>
      <c r="X453" s="432"/>
      <c r="Y453" s="432"/>
      <c r="Z453" s="432"/>
      <c r="AA453" s="432"/>
      <c r="AB453" s="432"/>
      <c r="AC453" s="432"/>
      <c r="AD453" s="432"/>
    </row>
    <row r="454" spans="1:30" x14ac:dyDescent="0.25">
      <c r="A454" s="432" t="s">
        <v>1</v>
      </c>
      <c r="B454" s="432"/>
      <c r="C454" s="432"/>
      <c r="D454" s="432"/>
      <c r="E454" s="432"/>
      <c r="F454" s="432"/>
      <c r="G454" s="432"/>
      <c r="H454" s="432"/>
      <c r="I454" s="432"/>
      <c r="J454" s="432"/>
      <c r="K454" s="432"/>
      <c r="L454" s="432"/>
      <c r="M454" s="432"/>
      <c r="N454" s="432"/>
      <c r="O454" s="432"/>
      <c r="P454" s="432"/>
      <c r="Q454" s="432"/>
      <c r="R454" s="432"/>
      <c r="S454" s="432"/>
      <c r="T454" s="432"/>
      <c r="U454" s="432"/>
      <c r="V454" s="432"/>
      <c r="W454" s="432"/>
      <c r="X454" s="432"/>
      <c r="Y454" s="432"/>
      <c r="Z454" s="432"/>
      <c r="AA454" s="432"/>
      <c r="AB454" s="432"/>
      <c r="AC454" s="432"/>
      <c r="AD454" s="432"/>
    </row>
    <row r="455" spans="1:30" x14ac:dyDescent="0.25">
      <c r="A455" s="135" t="s">
        <v>2</v>
      </c>
      <c r="B455" s="136"/>
      <c r="C455" s="137"/>
      <c r="D455" s="137"/>
      <c r="E455" s="137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  <c r="AA455" s="138"/>
      <c r="AB455" s="138"/>
      <c r="AC455" s="138"/>
      <c r="AD455" s="138"/>
    </row>
    <row r="456" spans="1:30" x14ac:dyDescent="0.25">
      <c r="A456" s="139" t="s">
        <v>3</v>
      </c>
      <c r="B456" s="140" t="s">
        <v>4</v>
      </c>
      <c r="C456" s="141"/>
      <c r="D456" s="141"/>
      <c r="E456" s="142"/>
      <c r="F456" s="143" t="s">
        <v>5</v>
      </c>
      <c r="G456" s="144"/>
      <c r="H456" s="144"/>
      <c r="I456" s="144"/>
      <c r="J456" s="144"/>
      <c r="K456" s="144"/>
      <c r="L456" s="144"/>
      <c r="M456" s="144"/>
      <c r="N456" s="144"/>
      <c r="O456" s="144"/>
      <c r="P456" s="144" t="s">
        <v>6</v>
      </c>
      <c r="Q456" s="145"/>
      <c r="R456" s="145"/>
      <c r="S456" s="145" t="s">
        <v>109</v>
      </c>
      <c r="T456" s="145"/>
      <c r="U456" s="145" t="s">
        <v>141</v>
      </c>
      <c r="V456" s="145" t="s">
        <v>142</v>
      </c>
      <c r="W456" s="145" t="s">
        <v>143</v>
      </c>
      <c r="X456" s="145" t="s">
        <v>144</v>
      </c>
      <c r="Y456" s="145" t="s">
        <v>153</v>
      </c>
      <c r="Z456" s="145" t="s">
        <v>157</v>
      </c>
      <c r="AA456" s="145" t="s">
        <v>158</v>
      </c>
      <c r="AB456" s="145" t="s">
        <v>169</v>
      </c>
      <c r="AC456" s="145" t="s">
        <v>178</v>
      </c>
      <c r="AD456" s="146" t="s">
        <v>7</v>
      </c>
    </row>
    <row r="457" spans="1:30" x14ac:dyDescent="0.25">
      <c r="A457" s="147" t="s">
        <v>8</v>
      </c>
      <c r="B457" s="148" t="s">
        <v>9</v>
      </c>
      <c r="C457" s="148"/>
      <c r="D457" s="149"/>
      <c r="E457" s="149"/>
      <c r="F457" s="150">
        <f>+F458</f>
        <v>460000</v>
      </c>
      <c r="G457" s="150"/>
      <c r="H457" s="150"/>
      <c r="I457" s="150"/>
      <c r="J457" s="150"/>
      <c r="K457" s="150"/>
      <c r="L457" s="150"/>
      <c r="M457" s="150"/>
      <c r="N457" s="150"/>
      <c r="O457" s="150"/>
      <c r="P457" s="150">
        <f>SUM(P458:P462)</f>
        <v>26871296.259999998</v>
      </c>
      <c r="Q457" s="150"/>
      <c r="R457" s="150"/>
      <c r="S457" s="150">
        <f>+S458+S459+S460+S462</f>
        <v>13924281.640000001</v>
      </c>
      <c r="T457" s="150"/>
      <c r="U457" s="150">
        <f t="shared" ref="U457:Y457" si="19">+U458+U459+U461+U460+U462</f>
        <v>13682041.370000001</v>
      </c>
      <c r="V457" s="150">
        <f t="shared" si="19"/>
        <v>13670492.370000001</v>
      </c>
      <c r="W457" s="150">
        <f t="shared" si="19"/>
        <v>14170774.26</v>
      </c>
      <c r="X457" s="150">
        <f t="shared" si="19"/>
        <v>13774153.029999999</v>
      </c>
      <c r="Y457" s="150">
        <f t="shared" si="19"/>
        <v>13279506.029999999</v>
      </c>
      <c r="Z457" s="150">
        <f>+Z458+Z459+Z461+Z460+Z462</f>
        <v>11432948.25</v>
      </c>
      <c r="AA457" s="150">
        <f>+AA458+AA459+AA461+AA460+AA462</f>
        <v>10891354.17</v>
      </c>
      <c r="AB457" s="150">
        <f>+AB458+AB459+AB461+AB460+AB462</f>
        <v>11680200.280000001</v>
      </c>
      <c r="AC457" s="150">
        <f>+AC458+AC459+AC461+AC460+AC462</f>
        <v>28514748.43</v>
      </c>
      <c r="AD457" s="150">
        <f>+AD458+AD459+AD461+AD460+AD462</f>
        <v>172351796.09</v>
      </c>
    </row>
    <row r="458" spans="1:30" x14ac:dyDescent="0.25">
      <c r="A458" s="151"/>
      <c r="B458" s="152" t="s">
        <v>10</v>
      </c>
      <c r="C458" s="153"/>
      <c r="D458" s="153"/>
      <c r="E458" s="149"/>
      <c r="F458" s="154">
        <v>460000</v>
      </c>
      <c r="G458" s="154"/>
      <c r="H458" s="154"/>
      <c r="I458" s="154"/>
      <c r="J458" s="154"/>
      <c r="K458" s="154"/>
      <c r="L458" s="154"/>
      <c r="M458" s="154"/>
      <c r="N458" s="154"/>
      <c r="O458" s="154"/>
      <c r="P458" s="154">
        <v>23090079.949999999</v>
      </c>
      <c r="Q458" s="154"/>
      <c r="R458" s="154"/>
      <c r="S458" s="154">
        <v>12007462.33</v>
      </c>
      <c r="T458" s="154"/>
      <c r="U458" s="154">
        <v>11797712.33</v>
      </c>
      <c r="V458" s="154">
        <v>11787712.33</v>
      </c>
      <c r="W458" s="154">
        <v>12220894.33</v>
      </c>
      <c r="X458" s="154">
        <v>11877469.58</v>
      </c>
      <c r="Y458" s="154">
        <v>11387469.58</v>
      </c>
      <c r="Z458" s="154">
        <v>9881625.4800000004</v>
      </c>
      <c r="AA458" s="154">
        <v>9556908.0299999993</v>
      </c>
      <c r="AB458" s="154">
        <v>10093046.15</v>
      </c>
      <c r="AC458" s="154">
        <v>26026441.059999999</v>
      </c>
      <c r="AD458" s="154">
        <f>SUM(F458:AC458)</f>
        <v>150186821.15000001</v>
      </c>
    </row>
    <row r="459" spans="1:30" x14ac:dyDescent="0.25">
      <c r="A459" s="151"/>
      <c r="B459" s="152" t="s">
        <v>11</v>
      </c>
      <c r="C459" s="153"/>
      <c r="D459" s="153"/>
      <c r="E459" s="149"/>
      <c r="F459" s="154">
        <v>0</v>
      </c>
      <c r="G459" s="154"/>
      <c r="H459" s="154"/>
      <c r="I459" s="154"/>
      <c r="J459" s="154"/>
      <c r="K459" s="154"/>
      <c r="L459" s="154"/>
      <c r="M459" s="154"/>
      <c r="N459" s="154"/>
      <c r="O459" s="154"/>
      <c r="P459" s="154">
        <v>304000</v>
      </c>
      <c r="Q459" s="154"/>
      <c r="R459" s="154"/>
      <c r="S459" s="154">
        <v>142000</v>
      </c>
      <c r="T459" s="154"/>
      <c r="U459" s="154">
        <v>142000</v>
      </c>
      <c r="V459" s="154">
        <v>142000</v>
      </c>
      <c r="W459" s="154">
        <v>142000</v>
      </c>
      <c r="X459" s="154">
        <v>142000</v>
      </c>
      <c r="Y459" s="154">
        <v>142000</v>
      </c>
      <c r="Z459" s="154">
        <v>65800</v>
      </c>
      <c r="AA459" s="154">
        <v>53000</v>
      </c>
      <c r="AB459" s="154">
        <v>65000</v>
      </c>
      <c r="AC459" s="154">
        <v>137000</v>
      </c>
      <c r="AD459" s="154">
        <f>SUM(F459:AC459)</f>
        <v>1476800</v>
      </c>
    </row>
    <row r="460" spans="1:30" x14ac:dyDescent="0.25">
      <c r="A460" s="151"/>
      <c r="B460" s="155" t="s">
        <v>170</v>
      </c>
      <c r="C460" s="156"/>
      <c r="D460" s="156"/>
      <c r="E460" s="149"/>
      <c r="F460" s="154">
        <v>0</v>
      </c>
      <c r="G460" s="154"/>
      <c r="H460" s="154"/>
      <c r="I460" s="154"/>
      <c r="J460" s="154"/>
      <c r="K460" s="154"/>
      <c r="L460" s="154"/>
      <c r="M460" s="154"/>
      <c r="N460" s="154"/>
      <c r="O460" s="154"/>
      <c r="P460" s="154">
        <v>0</v>
      </c>
      <c r="Q460" s="154"/>
      <c r="R460" s="154"/>
      <c r="S460" s="154">
        <v>0</v>
      </c>
      <c r="T460" s="154"/>
      <c r="U460" s="154">
        <v>0</v>
      </c>
      <c r="V460" s="154">
        <v>0</v>
      </c>
      <c r="W460" s="154">
        <v>0</v>
      </c>
      <c r="X460" s="154">
        <v>0</v>
      </c>
      <c r="Y460" s="154">
        <v>0</v>
      </c>
      <c r="Z460" s="154">
        <v>0</v>
      </c>
      <c r="AA460" s="154">
        <v>0</v>
      </c>
      <c r="AB460" s="154">
        <v>0</v>
      </c>
      <c r="AC460" s="154">
        <v>0</v>
      </c>
      <c r="AD460" s="154">
        <f>SUM(F460:AC460)</f>
        <v>0</v>
      </c>
    </row>
    <row r="461" spans="1:30" x14ac:dyDescent="0.25">
      <c r="A461" s="151"/>
      <c r="B461" s="155" t="s">
        <v>171</v>
      </c>
      <c r="C461" s="156"/>
      <c r="D461" s="156"/>
      <c r="E461" s="149"/>
      <c r="F461" s="154">
        <v>0</v>
      </c>
      <c r="G461" s="154"/>
      <c r="H461" s="154"/>
      <c r="I461" s="154"/>
      <c r="J461" s="154"/>
      <c r="K461" s="154"/>
      <c r="L461" s="154"/>
      <c r="M461" s="154"/>
      <c r="N461" s="154"/>
      <c r="O461" s="154"/>
      <c r="P461" s="154">
        <v>0</v>
      </c>
      <c r="Q461" s="154"/>
      <c r="R461" s="154"/>
      <c r="S461" s="154">
        <v>0</v>
      </c>
      <c r="T461" s="154"/>
      <c r="U461" s="154">
        <v>0</v>
      </c>
      <c r="V461" s="154">
        <v>0</v>
      </c>
      <c r="W461" s="154">
        <v>0</v>
      </c>
      <c r="X461" s="154">
        <v>0</v>
      </c>
      <c r="Y461" s="154">
        <v>0</v>
      </c>
      <c r="Z461" s="154">
        <v>0</v>
      </c>
      <c r="AA461" s="154">
        <v>0</v>
      </c>
      <c r="AB461" s="154">
        <v>0</v>
      </c>
      <c r="AC461" s="154">
        <v>0</v>
      </c>
      <c r="AD461" s="154">
        <f>SUM(F461:AC461)</f>
        <v>0</v>
      </c>
    </row>
    <row r="462" spans="1:30" x14ac:dyDescent="0.25">
      <c r="A462" s="151"/>
      <c r="B462" s="183" t="s">
        <v>172</v>
      </c>
      <c r="C462" s="183"/>
      <c r="D462" s="183"/>
      <c r="E462" s="149"/>
      <c r="F462" s="154">
        <v>0</v>
      </c>
      <c r="G462" s="154"/>
      <c r="H462" s="154"/>
      <c r="I462" s="154"/>
      <c r="J462" s="154"/>
      <c r="K462" s="154"/>
      <c r="L462" s="154"/>
      <c r="M462" s="154"/>
      <c r="N462" s="154"/>
      <c r="O462" s="154"/>
      <c r="P462" s="154">
        <v>3477216.31</v>
      </c>
      <c r="Q462" s="154"/>
      <c r="R462" s="154"/>
      <c r="S462" s="154">
        <v>1774819.31</v>
      </c>
      <c r="T462" s="154"/>
      <c r="U462" s="154">
        <v>1742329.04</v>
      </c>
      <c r="V462" s="154">
        <v>1740780.04</v>
      </c>
      <c r="W462" s="154">
        <v>1807879.93</v>
      </c>
      <c r="X462" s="154">
        <v>1754683.45</v>
      </c>
      <c r="Y462" s="154">
        <v>1750036.45</v>
      </c>
      <c r="Z462" s="154">
        <v>1485522.77</v>
      </c>
      <c r="AA462" s="154">
        <v>1281446.1399999999</v>
      </c>
      <c r="AB462" s="154">
        <v>1522154.13</v>
      </c>
      <c r="AC462" s="154">
        <v>2351307.37</v>
      </c>
      <c r="AD462" s="154">
        <f>SUM(F462:AC462)</f>
        <v>20688174.939999998</v>
      </c>
    </row>
    <row r="463" spans="1:30" x14ac:dyDescent="0.25">
      <c r="A463" s="147" t="s">
        <v>12</v>
      </c>
      <c r="B463" s="158" t="s">
        <v>13</v>
      </c>
      <c r="C463" s="153"/>
      <c r="D463" s="149"/>
      <c r="E463" s="149"/>
      <c r="F463" s="150">
        <f>+F464+F465+F469</f>
        <v>640034.39</v>
      </c>
      <c r="G463" s="150"/>
      <c r="H463" s="150"/>
      <c r="I463" s="150"/>
      <c r="J463" s="150"/>
      <c r="K463" s="150"/>
      <c r="L463" s="150"/>
      <c r="M463" s="150"/>
      <c r="N463" s="150"/>
      <c r="O463" s="150"/>
      <c r="P463" s="150">
        <f>+P464+P465+P469</f>
        <v>1297105.8799999999</v>
      </c>
      <c r="Q463" s="150"/>
      <c r="R463" s="150"/>
      <c r="S463" s="150">
        <f>SUM(S465:S469)+S464</f>
        <v>3396197.6</v>
      </c>
      <c r="T463" s="150"/>
      <c r="U463" s="150">
        <f>+U464+U465+U468+U469</f>
        <v>1519697.37</v>
      </c>
      <c r="V463" s="150">
        <f>+V464+V465+V469+V472+V468</f>
        <v>1824415.88</v>
      </c>
      <c r="W463" s="150">
        <f>SUM(W464:W473)</f>
        <v>1376736.79</v>
      </c>
      <c r="X463" s="150">
        <f>+X464+X465+X469+X472+X468</f>
        <v>1925904.6099999999</v>
      </c>
      <c r="Y463" s="150">
        <f>+Y464+Y465+Y469+Y472+Y468</f>
        <v>1747019</v>
      </c>
      <c r="Z463" s="150">
        <f>+Z464+Z465+Z469+Z472+Z468</f>
        <v>1357487.44</v>
      </c>
      <c r="AA463" s="150">
        <f>+AA464+AA465+AA469+AA472+AA468</f>
        <v>1001603.36</v>
      </c>
      <c r="AB463" s="150">
        <f>+AB464+AB465+AB469+AB472+AB468</f>
        <v>764213</v>
      </c>
      <c r="AC463" s="150">
        <f>SUM(AC465:AC474)+AC464</f>
        <v>2240258.77</v>
      </c>
      <c r="AD463" s="150">
        <f>+AD469+AD468+AD467+AD466+AD465+AD464+AD472</f>
        <v>18856503.09</v>
      </c>
    </row>
    <row r="464" spans="1:30" x14ac:dyDescent="0.25">
      <c r="A464" s="151"/>
      <c r="B464" s="152" t="s">
        <v>14</v>
      </c>
      <c r="C464" s="153"/>
      <c r="D464" s="153"/>
      <c r="E464" s="149"/>
      <c r="F464" s="154">
        <v>361222.79</v>
      </c>
      <c r="G464" s="154"/>
      <c r="H464" s="154"/>
      <c r="I464" s="154"/>
      <c r="J464" s="154"/>
      <c r="K464" s="154"/>
      <c r="L464" s="154"/>
      <c r="M464" s="154"/>
      <c r="N464" s="154"/>
      <c r="O464" s="154"/>
      <c r="P464" s="154">
        <v>413620.14</v>
      </c>
      <c r="Q464" s="154"/>
      <c r="R464" s="154"/>
      <c r="S464" s="154">
        <v>243581</v>
      </c>
      <c r="T464" s="154"/>
      <c r="U464" s="154">
        <v>331950.77</v>
      </c>
      <c r="V464" s="154">
        <v>323484.28000000003</v>
      </c>
      <c r="W464" s="154">
        <v>310091.39</v>
      </c>
      <c r="X464" s="154">
        <v>318759.19</v>
      </c>
      <c r="Y464" s="154">
        <v>331873.59999999998</v>
      </c>
      <c r="Z464" s="154">
        <v>303670.43</v>
      </c>
      <c r="AA464" s="154">
        <v>149262.31</v>
      </c>
      <c r="AB464" s="154">
        <v>568102.32999999996</v>
      </c>
      <c r="AC464" s="154">
        <v>721265.7</v>
      </c>
      <c r="AD464" s="154">
        <f t="shared" ref="AD464:AD474" si="20">SUM(F464:AC464)</f>
        <v>4376883.9300000006</v>
      </c>
    </row>
    <row r="465" spans="1:30" x14ac:dyDescent="0.25">
      <c r="A465" s="159"/>
      <c r="B465" s="160" t="s">
        <v>15</v>
      </c>
      <c r="C465" s="183"/>
      <c r="D465" s="183"/>
      <c r="E465" s="149"/>
      <c r="F465" s="154">
        <v>124380</v>
      </c>
      <c r="G465" s="154"/>
      <c r="H465" s="154"/>
      <c r="I465" s="154"/>
      <c r="J465" s="154"/>
      <c r="K465" s="154"/>
      <c r="L465" s="154"/>
      <c r="M465" s="154"/>
      <c r="N465" s="154"/>
      <c r="O465" s="154"/>
      <c r="P465" s="154">
        <v>68500</v>
      </c>
      <c r="Q465" s="154"/>
      <c r="R465" s="154"/>
      <c r="S465" s="154">
        <v>111500</v>
      </c>
      <c r="T465" s="154"/>
      <c r="U465" s="154">
        <v>80000</v>
      </c>
      <c r="V465" s="154">
        <v>161500</v>
      </c>
      <c r="W465" s="154">
        <v>111500</v>
      </c>
      <c r="X465" s="154">
        <v>232000.02</v>
      </c>
      <c r="Y465" s="154">
        <v>1010000</v>
      </c>
      <c r="Z465" s="154">
        <v>1020250.01</v>
      </c>
      <c r="AA465" s="154">
        <v>124416.67</v>
      </c>
      <c r="AB465" s="154">
        <v>98916.67</v>
      </c>
      <c r="AC465" s="154">
        <v>77916.67</v>
      </c>
      <c r="AD465" s="154">
        <f t="shared" si="20"/>
        <v>3220880.04</v>
      </c>
    </row>
    <row r="466" spans="1:30" x14ac:dyDescent="0.25">
      <c r="A466" s="151"/>
      <c r="B466" s="152" t="s">
        <v>16</v>
      </c>
      <c r="C466" s="153"/>
      <c r="D466" s="153"/>
      <c r="E466" s="149"/>
      <c r="F466" s="154">
        <v>0</v>
      </c>
      <c r="G466" s="154"/>
      <c r="H466" s="154"/>
      <c r="I466" s="154"/>
      <c r="J466" s="154"/>
      <c r="K466" s="154"/>
      <c r="L466" s="154"/>
      <c r="M466" s="154"/>
      <c r="N466" s="154"/>
      <c r="O466" s="154"/>
      <c r="P466" s="154">
        <v>0</v>
      </c>
      <c r="Q466" s="154"/>
      <c r="R466" s="154"/>
      <c r="S466" s="154">
        <v>0</v>
      </c>
      <c r="T466" s="154"/>
      <c r="U466" s="154">
        <v>0</v>
      </c>
      <c r="V466" s="154"/>
      <c r="W466" s="154">
        <v>0</v>
      </c>
      <c r="X466" s="154">
        <v>0</v>
      </c>
      <c r="Y466" s="154">
        <v>0</v>
      </c>
      <c r="Z466" s="154">
        <v>0</v>
      </c>
      <c r="AA466" s="154">
        <v>0</v>
      </c>
      <c r="AB466" s="154">
        <v>0</v>
      </c>
      <c r="AC466" s="154">
        <v>0</v>
      </c>
      <c r="AD466" s="154">
        <f t="shared" si="20"/>
        <v>0</v>
      </c>
    </row>
    <row r="467" spans="1:30" x14ac:dyDescent="0.25">
      <c r="A467" s="151"/>
      <c r="B467" s="161" t="s">
        <v>17</v>
      </c>
      <c r="C467" s="161"/>
      <c r="D467" s="161"/>
      <c r="E467" s="149"/>
      <c r="F467" s="154">
        <v>0</v>
      </c>
      <c r="G467" s="154"/>
      <c r="H467" s="154"/>
      <c r="I467" s="154"/>
      <c r="J467" s="154"/>
      <c r="K467" s="154"/>
      <c r="L467" s="154"/>
      <c r="M467" s="154"/>
      <c r="N467" s="154"/>
      <c r="O467" s="154"/>
      <c r="P467" s="154">
        <v>0</v>
      </c>
      <c r="Q467" s="154"/>
      <c r="R467" s="154"/>
      <c r="S467" s="154">
        <v>0</v>
      </c>
      <c r="T467" s="154"/>
      <c r="U467" s="154">
        <v>0</v>
      </c>
      <c r="V467" s="154"/>
      <c r="W467" s="154">
        <v>0</v>
      </c>
      <c r="X467" s="154">
        <v>0</v>
      </c>
      <c r="Y467" s="154">
        <v>0</v>
      </c>
      <c r="Z467" s="154">
        <v>0</v>
      </c>
      <c r="AA467" s="154">
        <v>0</v>
      </c>
      <c r="AB467" s="154">
        <v>0</v>
      </c>
      <c r="AC467" s="154">
        <v>0</v>
      </c>
      <c r="AD467" s="154">
        <f t="shared" si="20"/>
        <v>0</v>
      </c>
    </row>
    <row r="468" spans="1:30" x14ac:dyDescent="0.25">
      <c r="A468" s="151"/>
      <c r="B468" s="152" t="s">
        <v>18</v>
      </c>
      <c r="C468" s="153"/>
      <c r="D468" s="153"/>
      <c r="E468" s="162"/>
      <c r="F468" s="154">
        <v>0</v>
      </c>
      <c r="G468" s="154"/>
      <c r="H468" s="154"/>
      <c r="I468" s="154"/>
      <c r="J468" s="154"/>
      <c r="K468" s="154"/>
      <c r="L468" s="154"/>
      <c r="M468" s="154"/>
      <c r="N468" s="154"/>
      <c r="O468" s="154"/>
      <c r="P468" s="154">
        <v>0</v>
      </c>
      <c r="Q468" s="154"/>
      <c r="R468" s="154"/>
      <c r="S468" s="154">
        <v>2880000</v>
      </c>
      <c r="T468" s="154"/>
      <c r="U468" s="154">
        <v>960000</v>
      </c>
      <c r="V468" s="154">
        <v>885000</v>
      </c>
      <c r="W468" s="154">
        <v>810000</v>
      </c>
      <c r="X468" s="154">
        <v>1110000</v>
      </c>
      <c r="Y468" s="154">
        <v>0</v>
      </c>
      <c r="Z468" s="154">
        <v>33567</v>
      </c>
      <c r="AA468" s="154">
        <v>525000</v>
      </c>
      <c r="AB468" s="154">
        <v>0</v>
      </c>
      <c r="AC468" s="154">
        <v>512500</v>
      </c>
      <c r="AD468" s="154">
        <f t="shared" si="20"/>
        <v>7716067</v>
      </c>
    </row>
    <row r="469" spans="1:30" x14ac:dyDescent="0.25">
      <c r="A469" s="151"/>
      <c r="B469" s="152" t="s">
        <v>19</v>
      </c>
      <c r="C469" s="153"/>
      <c r="D469" s="153"/>
      <c r="E469" s="149"/>
      <c r="F469" s="154">
        <v>154431.6</v>
      </c>
      <c r="G469" s="154"/>
      <c r="H469" s="154"/>
      <c r="I469" s="154"/>
      <c r="J469" s="154"/>
      <c r="K469" s="154"/>
      <c r="L469" s="154"/>
      <c r="M469" s="154"/>
      <c r="N469" s="154"/>
      <c r="O469" s="154"/>
      <c r="P469" s="154">
        <v>814985.74</v>
      </c>
      <c r="Q469" s="154"/>
      <c r="R469" s="154"/>
      <c r="S469" s="154">
        <v>161116.6</v>
      </c>
      <c r="T469" s="154"/>
      <c r="U469" s="154">
        <v>147746.6</v>
      </c>
      <c r="V469" s="154">
        <v>154431.6</v>
      </c>
      <c r="W469" s="154">
        <v>145145.4</v>
      </c>
      <c r="X469" s="154">
        <v>145145.4</v>
      </c>
      <c r="Y469" s="154">
        <v>145145.4</v>
      </c>
      <c r="Z469" s="154">
        <v>0</v>
      </c>
      <c r="AA469" s="154">
        <v>92924.38</v>
      </c>
      <c r="AB469" s="154">
        <v>97194</v>
      </c>
      <c r="AC469" s="154">
        <v>283411.40000000002</v>
      </c>
      <c r="AD469" s="154">
        <f t="shared" si="20"/>
        <v>2341678.1199999996</v>
      </c>
    </row>
    <row r="470" spans="1:30" x14ac:dyDescent="0.25">
      <c r="A470" s="151"/>
      <c r="B470" s="160" t="s">
        <v>20</v>
      </c>
      <c r="C470" s="153"/>
      <c r="D470" s="153"/>
      <c r="E470" s="149"/>
      <c r="F470" s="154">
        <v>0</v>
      </c>
      <c r="G470" s="154"/>
      <c r="H470" s="154"/>
      <c r="I470" s="154"/>
      <c r="J470" s="154"/>
      <c r="K470" s="154"/>
      <c r="L470" s="154"/>
      <c r="M470" s="154"/>
      <c r="N470" s="154"/>
      <c r="O470" s="154"/>
      <c r="P470" s="154">
        <v>0</v>
      </c>
      <c r="Q470" s="154"/>
      <c r="R470" s="154"/>
      <c r="S470" s="154">
        <v>0</v>
      </c>
      <c r="T470" s="154"/>
      <c r="U470" s="154">
        <v>0</v>
      </c>
      <c r="V470" s="154">
        <v>0</v>
      </c>
      <c r="W470" s="154">
        <v>0</v>
      </c>
      <c r="X470" s="154">
        <v>0</v>
      </c>
      <c r="Y470" s="154">
        <v>0</v>
      </c>
      <c r="Z470" s="154">
        <v>0</v>
      </c>
      <c r="AA470" s="154">
        <v>0</v>
      </c>
      <c r="AB470" s="154">
        <v>0</v>
      </c>
      <c r="AC470" s="154">
        <v>0</v>
      </c>
      <c r="AD470" s="154">
        <f t="shared" si="20"/>
        <v>0</v>
      </c>
    </row>
    <row r="471" spans="1:30" x14ac:dyDescent="0.25">
      <c r="A471" s="151"/>
      <c r="B471" s="183" t="s">
        <v>21</v>
      </c>
      <c r="C471" s="183"/>
      <c r="D471" s="183"/>
      <c r="E471" s="183"/>
      <c r="F471" s="154">
        <v>0</v>
      </c>
      <c r="G471" s="154"/>
      <c r="H471" s="154"/>
      <c r="I471" s="154"/>
      <c r="J471" s="154"/>
      <c r="K471" s="154"/>
      <c r="L471" s="154"/>
      <c r="M471" s="154"/>
      <c r="N471" s="154"/>
      <c r="O471" s="154"/>
      <c r="P471" s="154">
        <v>0</v>
      </c>
      <c r="Q471" s="154"/>
      <c r="R471" s="154"/>
      <c r="S471" s="154">
        <v>0</v>
      </c>
      <c r="T471" s="154"/>
      <c r="U471" s="154">
        <v>0</v>
      </c>
      <c r="V471" s="154">
        <v>0</v>
      </c>
      <c r="W471" s="154">
        <v>0</v>
      </c>
      <c r="X471" s="154">
        <v>0</v>
      </c>
      <c r="Y471" s="154">
        <v>0</v>
      </c>
      <c r="Z471" s="154">
        <v>0</v>
      </c>
      <c r="AA471" s="154">
        <v>0</v>
      </c>
      <c r="AB471" s="154">
        <v>0</v>
      </c>
      <c r="AC471" s="154">
        <v>0</v>
      </c>
      <c r="AD471" s="154">
        <f t="shared" si="20"/>
        <v>0</v>
      </c>
    </row>
    <row r="472" spans="1:30" x14ac:dyDescent="0.25">
      <c r="A472" s="151"/>
      <c r="B472" s="160" t="s">
        <v>22</v>
      </c>
      <c r="C472" s="183"/>
      <c r="D472" s="183"/>
      <c r="E472" s="183"/>
      <c r="F472" s="154">
        <v>0</v>
      </c>
      <c r="G472" s="154"/>
      <c r="H472" s="154"/>
      <c r="I472" s="154"/>
      <c r="J472" s="154"/>
      <c r="K472" s="154"/>
      <c r="L472" s="154"/>
      <c r="M472" s="154"/>
      <c r="N472" s="154"/>
      <c r="O472" s="154"/>
      <c r="P472" s="154">
        <v>0</v>
      </c>
      <c r="Q472" s="154"/>
      <c r="R472" s="154"/>
      <c r="S472" s="154">
        <v>0</v>
      </c>
      <c r="T472" s="154"/>
      <c r="U472" s="154">
        <v>0</v>
      </c>
      <c r="V472" s="154">
        <v>300000</v>
      </c>
      <c r="W472" s="154">
        <v>0</v>
      </c>
      <c r="X472" s="154">
        <v>120000</v>
      </c>
      <c r="Y472" s="154">
        <v>260000</v>
      </c>
      <c r="Z472" s="154">
        <v>0</v>
      </c>
      <c r="AA472" s="154">
        <v>110000</v>
      </c>
      <c r="AB472" s="154">
        <v>0</v>
      </c>
      <c r="AC472" s="154">
        <v>410994</v>
      </c>
      <c r="AD472" s="154">
        <f t="shared" si="20"/>
        <v>1200994</v>
      </c>
    </row>
    <row r="473" spans="1:30" x14ac:dyDescent="0.25">
      <c r="A473" s="151"/>
      <c r="B473" s="160" t="s">
        <v>23</v>
      </c>
      <c r="C473" s="183"/>
      <c r="D473" s="183"/>
      <c r="E473" s="149"/>
      <c r="F473" s="154">
        <v>0</v>
      </c>
      <c r="G473" s="154"/>
      <c r="H473" s="154"/>
      <c r="I473" s="154"/>
      <c r="J473" s="154"/>
      <c r="K473" s="154"/>
      <c r="L473" s="154"/>
      <c r="M473" s="154"/>
      <c r="N473" s="154"/>
      <c r="O473" s="154"/>
      <c r="P473" s="154">
        <v>0</v>
      </c>
      <c r="Q473" s="154"/>
      <c r="R473" s="154"/>
      <c r="S473" s="154">
        <v>0</v>
      </c>
      <c r="T473" s="154"/>
      <c r="U473" s="154">
        <v>0</v>
      </c>
      <c r="V473" s="154">
        <v>0</v>
      </c>
      <c r="W473" s="154">
        <v>0</v>
      </c>
      <c r="X473" s="154">
        <v>0</v>
      </c>
      <c r="Y473" s="154">
        <v>0</v>
      </c>
      <c r="Z473" s="154">
        <v>0</v>
      </c>
      <c r="AA473" s="154">
        <v>0</v>
      </c>
      <c r="AB473" s="154">
        <v>0</v>
      </c>
      <c r="AC473" s="154">
        <v>0</v>
      </c>
      <c r="AD473" s="154">
        <f t="shared" si="20"/>
        <v>0</v>
      </c>
    </row>
    <row r="474" spans="1:30" x14ac:dyDescent="0.25">
      <c r="A474" s="151"/>
      <c r="B474" s="183" t="s">
        <v>173</v>
      </c>
      <c r="C474" s="183"/>
      <c r="D474" s="183"/>
      <c r="E474" s="149"/>
      <c r="F474" s="154">
        <v>0</v>
      </c>
      <c r="G474" s="154"/>
      <c r="H474" s="154"/>
      <c r="I474" s="154"/>
      <c r="J474" s="154"/>
      <c r="K474" s="154"/>
      <c r="L474" s="154"/>
      <c r="M474" s="154"/>
      <c r="N474" s="154"/>
      <c r="O474" s="154"/>
      <c r="P474" s="154">
        <v>0</v>
      </c>
      <c r="Q474" s="154"/>
      <c r="R474" s="154"/>
      <c r="S474" s="154">
        <v>0</v>
      </c>
      <c r="T474" s="154"/>
      <c r="U474" s="154">
        <v>0</v>
      </c>
      <c r="V474" s="154">
        <v>0</v>
      </c>
      <c r="W474" s="154">
        <v>0</v>
      </c>
      <c r="X474" s="154">
        <v>0</v>
      </c>
      <c r="Y474" s="154">
        <v>0</v>
      </c>
      <c r="Z474" s="154">
        <v>0</v>
      </c>
      <c r="AA474" s="154">
        <v>0</v>
      </c>
      <c r="AB474" s="154">
        <v>0</v>
      </c>
      <c r="AC474" s="154">
        <v>234171</v>
      </c>
      <c r="AD474" s="154">
        <f t="shared" si="20"/>
        <v>234171</v>
      </c>
    </row>
    <row r="475" spans="1:30" x14ac:dyDescent="0.25">
      <c r="A475" s="147" t="s">
        <v>24</v>
      </c>
      <c r="B475" s="158" t="s">
        <v>25</v>
      </c>
      <c r="C475" s="153"/>
      <c r="D475" s="149"/>
      <c r="E475" s="149"/>
      <c r="F475" s="150">
        <f>+F482</f>
        <v>336150.1</v>
      </c>
      <c r="G475" s="150"/>
      <c r="H475" s="150"/>
      <c r="I475" s="150"/>
      <c r="J475" s="150"/>
      <c r="K475" s="150"/>
      <c r="L475" s="150"/>
      <c r="M475" s="150"/>
      <c r="N475" s="150"/>
      <c r="O475" s="150"/>
      <c r="P475" s="150">
        <f>SUM(P476:P486)</f>
        <v>1868818.2799999998</v>
      </c>
      <c r="Q475" s="150"/>
      <c r="R475" s="150"/>
      <c r="S475" s="150">
        <f>SUM(S477:S482)</f>
        <v>1197967.47</v>
      </c>
      <c r="T475" s="150"/>
      <c r="U475" s="150">
        <f t="shared" ref="U475" si="21">SUM(U477:U482)</f>
        <v>1354908.23</v>
      </c>
      <c r="V475" s="150">
        <f>SUM(V477:V499)+V476</f>
        <v>3003948.19</v>
      </c>
      <c r="W475" s="150">
        <f>+W476+W477+W478+W479+W480+W481+W482+W483+W484</f>
        <v>3539603.4299999997</v>
      </c>
      <c r="X475" s="150">
        <f>SUM(X477:X482)+X486</f>
        <v>5135265.1199999992</v>
      </c>
      <c r="Y475" s="150">
        <f>SUM(Y477:Y482)+Y486</f>
        <v>1154265.69</v>
      </c>
      <c r="Z475" s="150">
        <f>SUM(Z477:Z482)+Z486</f>
        <v>308082</v>
      </c>
      <c r="AA475" s="150">
        <f>SUM(AA477:AA482)+AA486+AA476</f>
        <v>945674.23</v>
      </c>
      <c r="AB475" s="150">
        <f>SUM(AB477:AB482)+AB486+AB476</f>
        <v>3467396.1100000003</v>
      </c>
      <c r="AC475" s="150">
        <f>SUM(AC477:AC482)+AC486+AC476</f>
        <v>8942633.6999999993</v>
      </c>
      <c r="AD475" s="150">
        <f>+AD484+AD482+AD481+AD480+AD479+AD478+AD477+AD476+AD486</f>
        <v>31254712.550000001</v>
      </c>
    </row>
    <row r="476" spans="1:30" x14ac:dyDescent="0.25">
      <c r="A476" s="151"/>
      <c r="B476" s="183" t="s">
        <v>174</v>
      </c>
      <c r="C476" s="183"/>
      <c r="D476" s="183"/>
      <c r="E476" s="149"/>
      <c r="F476" s="154">
        <v>0</v>
      </c>
      <c r="G476" s="154"/>
      <c r="H476" s="154"/>
      <c r="I476" s="154"/>
      <c r="J476" s="154"/>
      <c r="K476" s="154"/>
      <c r="L476" s="154"/>
      <c r="M476" s="154"/>
      <c r="N476" s="154"/>
      <c r="O476" s="154"/>
      <c r="P476" s="154">
        <v>344634.88</v>
      </c>
      <c r="Q476" s="154"/>
      <c r="R476" s="154"/>
      <c r="S476" s="154">
        <v>0</v>
      </c>
      <c r="T476" s="154"/>
      <c r="U476" s="154">
        <v>0</v>
      </c>
      <c r="V476" s="154">
        <v>219711.47</v>
      </c>
      <c r="W476" s="154">
        <v>2786616.23</v>
      </c>
      <c r="X476" s="154">
        <v>0</v>
      </c>
      <c r="Y476" s="154">
        <v>0</v>
      </c>
      <c r="Z476" s="154">
        <v>0</v>
      </c>
      <c r="AA476" s="154">
        <v>236632.86</v>
      </c>
      <c r="AB476" s="154">
        <f>473265.72+1199999.8</f>
        <v>1673265.52</v>
      </c>
      <c r="AC476" s="154">
        <v>236632.89</v>
      </c>
      <c r="AD476" s="154">
        <f t="shared" ref="AD476:AD482" si="22">SUM(F476:AC476)</f>
        <v>5497493.8499999996</v>
      </c>
    </row>
    <row r="477" spans="1:30" x14ac:dyDescent="0.25">
      <c r="A477" s="151"/>
      <c r="B477" s="152" t="s">
        <v>26</v>
      </c>
      <c r="C477" s="153"/>
      <c r="D477" s="153"/>
      <c r="E477" s="149"/>
      <c r="F477" s="154">
        <v>0</v>
      </c>
      <c r="G477" s="154"/>
      <c r="H477" s="154"/>
      <c r="I477" s="154"/>
      <c r="J477" s="154"/>
      <c r="K477" s="154"/>
      <c r="L477" s="154"/>
      <c r="M477" s="154"/>
      <c r="N477" s="154"/>
      <c r="O477" s="154"/>
      <c r="P477" s="154">
        <v>0</v>
      </c>
      <c r="Q477" s="154"/>
      <c r="R477" s="154"/>
      <c r="S477" s="154">
        <v>0</v>
      </c>
      <c r="T477" s="154"/>
      <c r="U477" s="154">
        <v>0</v>
      </c>
      <c r="V477" s="154">
        <v>0</v>
      </c>
      <c r="W477" s="154">
        <v>0</v>
      </c>
      <c r="X477" s="154">
        <v>0</v>
      </c>
      <c r="Y477" s="154">
        <v>0</v>
      </c>
      <c r="Z477" s="154">
        <v>0</v>
      </c>
      <c r="AA477" s="154">
        <v>0</v>
      </c>
      <c r="AB477" s="154">
        <v>0</v>
      </c>
      <c r="AC477" s="154">
        <v>677639.61</v>
      </c>
      <c r="AD477" s="154">
        <f t="shared" si="22"/>
        <v>677639.61</v>
      </c>
    </row>
    <row r="478" spans="1:30" x14ac:dyDescent="0.25">
      <c r="A478" s="151"/>
      <c r="B478" s="183" t="s">
        <v>175</v>
      </c>
      <c r="C478" s="183"/>
      <c r="D478" s="183"/>
      <c r="E478" s="149"/>
      <c r="F478" s="154">
        <v>0</v>
      </c>
      <c r="G478" s="154"/>
      <c r="H478" s="154"/>
      <c r="I478" s="154"/>
      <c r="J478" s="154"/>
      <c r="K478" s="154"/>
      <c r="L478" s="154"/>
      <c r="M478" s="154"/>
      <c r="N478" s="154"/>
      <c r="O478" s="154"/>
      <c r="P478" s="154">
        <v>0</v>
      </c>
      <c r="Q478" s="154"/>
      <c r="R478" s="154"/>
      <c r="S478" s="154">
        <v>0</v>
      </c>
      <c r="T478" s="154"/>
      <c r="U478" s="154">
        <v>0</v>
      </c>
      <c r="V478" s="154">
        <v>183179.84</v>
      </c>
      <c r="W478" s="154">
        <v>0</v>
      </c>
      <c r="X478" s="154">
        <v>301250.09999999998</v>
      </c>
      <c r="Y478" s="154">
        <v>0</v>
      </c>
      <c r="Z478" s="154">
        <v>0</v>
      </c>
      <c r="AA478" s="154">
        <v>0</v>
      </c>
      <c r="AB478" s="154">
        <v>46859.47</v>
      </c>
      <c r="AC478" s="154">
        <v>439424.56</v>
      </c>
      <c r="AD478" s="154">
        <f t="shared" si="22"/>
        <v>970713.97</v>
      </c>
    </row>
    <row r="479" spans="1:30" x14ac:dyDescent="0.25">
      <c r="A479" s="151"/>
      <c r="B479" s="161" t="s">
        <v>27</v>
      </c>
      <c r="C479" s="161"/>
      <c r="D479" s="161"/>
      <c r="E479" s="149"/>
      <c r="F479" s="154">
        <v>0</v>
      </c>
      <c r="G479" s="154"/>
      <c r="H479" s="154"/>
      <c r="I479" s="154"/>
      <c r="J479" s="154"/>
      <c r="K479" s="154"/>
      <c r="L479" s="154"/>
      <c r="M479" s="154"/>
      <c r="N479" s="154"/>
      <c r="O479" s="154"/>
      <c r="P479" s="154">
        <v>0</v>
      </c>
      <c r="Q479" s="154"/>
      <c r="R479" s="154"/>
      <c r="S479" s="154">
        <v>0</v>
      </c>
      <c r="T479" s="154"/>
      <c r="U479" s="154">
        <v>0</v>
      </c>
      <c r="V479" s="154">
        <v>0</v>
      </c>
      <c r="W479" s="154">
        <v>0</v>
      </c>
      <c r="X479" s="154">
        <v>0</v>
      </c>
      <c r="Y479" s="154">
        <v>0</v>
      </c>
      <c r="Z479" s="154">
        <v>0</v>
      </c>
      <c r="AA479" s="154">
        <v>0</v>
      </c>
      <c r="AB479" s="154">
        <v>0</v>
      </c>
      <c r="AC479" s="154">
        <v>0</v>
      </c>
      <c r="AD479" s="154">
        <f t="shared" si="22"/>
        <v>0</v>
      </c>
    </row>
    <row r="480" spans="1:30" x14ac:dyDescent="0.25">
      <c r="A480" s="151"/>
      <c r="B480" s="183" t="s">
        <v>176</v>
      </c>
      <c r="C480" s="183"/>
      <c r="D480" s="183"/>
      <c r="E480" s="149"/>
      <c r="F480" s="154">
        <v>0</v>
      </c>
      <c r="G480" s="154"/>
      <c r="H480" s="154"/>
      <c r="I480" s="154"/>
      <c r="J480" s="154"/>
      <c r="K480" s="154"/>
      <c r="L480" s="154"/>
      <c r="M480" s="154"/>
      <c r="N480" s="154"/>
      <c r="O480" s="154"/>
      <c r="P480" s="154">
        <v>0</v>
      </c>
      <c r="Q480" s="154"/>
      <c r="R480" s="154"/>
      <c r="S480" s="154">
        <v>0</v>
      </c>
      <c r="T480" s="154"/>
      <c r="U480" s="154">
        <v>0</v>
      </c>
      <c r="V480" s="154">
        <v>1879325.14</v>
      </c>
      <c r="W480" s="154">
        <v>0</v>
      </c>
      <c r="X480" s="154">
        <v>0</v>
      </c>
      <c r="Y480" s="154">
        <v>0</v>
      </c>
      <c r="Z480" s="154">
        <v>0</v>
      </c>
      <c r="AA480" s="154">
        <v>369041.37</v>
      </c>
      <c r="AB480" s="154">
        <v>177457.84</v>
      </c>
      <c r="AC480" s="154">
        <v>1099672.6399999999</v>
      </c>
      <c r="AD480" s="154">
        <f t="shared" si="22"/>
        <v>3525496.9899999993</v>
      </c>
    </row>
    <row r="481" spans="1:30" x14ac:dyDescent="0.25">
      <c r="A481" s="151"/>
      <c r="B481" s="183" t="s">
        <v>177</v>
      </c>
      <c r="C481" s="183"/>
      <c r="D481" s="183"/>
      <c r="E481" s="149"/>
      <c r="F481" s="154">
        <v>0</v>
      </c>
      <c r="G481" s="154"/>
      <c r="H481" s="154"/>
      <c r="I481" s="154"/>
      <c r="J481" s="154"/>
      <c r="K481" s="154"/>
      <c r="L481" s="154"/>
      <c r="M481" s="154"/>
      <c r="N481" s="154"/>
      <c r="O481" s="154"/>
      <c r="P481" s="154">
        <v>0</v>
      </c>
      <c r="Q481" s="154"/>
      <c r="R481" s="154"/>
      <c r="S481" s="154">
        <v>0</v>
      </c>
      <c r="T481" s="154"/>
      <c r="U481" s="154">
        <v>0</v>
      </c>
      <c r="V481" s="154">
        <v>0</v>
      </c>
      <c r="W481" s="154">
        <v>0</v>
      </c>
      <c r="X481" s="154">
        <v>0</v>
      </c>
      <c r="Y481" s="154">
        <v>362165.69</v>
      </c>
      <c r="Z481" s="154">
        <v>0</v>
      </c>
      <c r="AA481" s="154">
        <v>0</v>
      </c>
      <c r="AB481" s="154">
        <v>449996.7</v>
      </c>
      <c r="AC481" s="154">
        <v>504629.39</v>
      </c>
      <c r="AD481" s="154">
        <f t="shared" si="22"/>
        <v>1316791.78</v>
      </c>
    </row>
    <row r="482" spans="1:30" x14ac:dyDescent="0.25">
      <c r="A482" s="151"/>
      <c r="B482" s="160" t="s">
        <v>28</v>
      </c>
      <c r="C482" s="183"/>
      <c r="D482" s="183"/>
      <c r="E482" s="149"/>
      <c r="F482" s="154">
        <v>336150.1</v>
      </c>
      <c r="G482" s="154"/>
      <c r="H482" s="154"/>
      <c r="I482" s="154"/>
      <c r="J482" s="154"/>
      <c r="K482" s="154"/>
      <c r="L482" s="154"/>
      <c r="M482" s="154"/>
      <c r="N482" s="154"/>
      <c r="O482" s="154"/>
      <c r="P482" s="154">
        <v>1524183.4</v>
      </c>
      <c r="Q482" s="154"/>
      <c r="R482" s="154"/>
      <c r="S482" s="154">
        <v>1197967.47</v>
      </c>
      <c r="T482" s="154"/>
      <c r="U482" s="154">
        <v>1354908.23</v>
      </c>
      <c r="V482" s="154">
        <v>576293.11</v>
      </c>
      <c r="W482" s="154">
        <v>752987.2</v>
      </c>
      <c r="X482" s="154">
        <v>4351229.75</v>
      </c>
      <c r="Y482" s="154">
        <v>792100</v>
      </c>
      <c r="Z482" s="154">
        <v>308082</v>
      </c>
      <c r="AA482" s="154">
        <v>340000</v>
      </c>
      <c r="AB482" s="154">
        <v>829232.57</v>
      </c>
      <c r="AC482" s="154">
        <v>4986552.83</v>
      </c>
      <c r="AD482" s="154">
        <f t="shared" si="22"/>
        <v>17349686.66</v>
      </c>
    </row>
    <row r="483" spans="1:30" x14ac:dyDescent="0.25">
      <c r="A483" s="151"/>
      <c r="B483" s="160" t="s">
        <v>29</v>
      </c>
      <c r="C483" s="183"/>
      <c r="D483" s="183"/>
      <c r="E483" s="149"/>
      <c r="F483" s="154">
        <v>0</v>
      </c>
      <c r="G483" s="154"/>
      <c r="H483" s="154"/>
      <c r="I483" s="154"/>
      <c r="J483" s="154"/>
      <c r="K483" s="154"/>
      <c r="L483" s="154"/>
      <c r="M483" s="154"/>
      <c r="N483" s="154"/>
      <c r="O483" s="154"/>
      <c r="P483" s="154">
        <v>0</v>
      </c>
      <c r="Q483" s="154"/>
      <c r="R483" s="154"/>
      <c r="S483" s="154">
        <v>0</v>
      </c>
      <c r="T483" s="154"/>
      <c r="U483" s="154">
        <v>0</v>
      </c>
      <c r="V483" s="154">
        <v>0</v>
      </c>
      <c r="W483" s="154">
        <v>0</v>
      </c>
      <c r="X483" s="154">
        <v>0</v>
      </c>
      <c r="Y483" s="154">
        <v>0</v>
      </c>
      <c r="Z483" s="154">
        <v>0</v>
      </c>
      <c r="AA483" s="154">
        <v>0</v>
      </c>
      <c r="AB483" s="154">
        <v>0</v>
      </c>
      <c r="AC483" s="154">
        <v>0</v>
      </c>
      <c r="AD483" s="154">
        <f>+P483+F483</f>
        <v>0</v>
      </c>
    </row>
    <row r="484" spans="1:30" x14ac:dyDescent="0.25">
      <c r="A484" s="151"/>
      <c r="B484" s="163" t="s">
        <v>30</v>
      </c>
      <c r="C484" s="183"/>
      <c r="D484" s="183"/>
      <c r="E484" s="164"/>
      <c r="F484" s="154">
        <v>0</v>
      </c>
      <c r="G484" s="154"/>
      <c r="H484" s="154"/>
      <c r="I484" s="154"/>
      <c r="J484" s="154"/>
      <c r="K484" s="154"/>
      <c r="L484" s="154"/>
      <c r="M484" s="154"/>
      <c r="N484" s="154"/>
      <c r="O484" s="154"/>
      <c r="P484" s="154">
        <v>0</v>
      </c>
      <c r="Q484" s="154"/>
      <c r="R484" s="154"/>
      <c r="S484" s="154">
        <v>0</v>
      </c>
      <c r="T484" s="154"/>
      <c r="U484" s="154">
        <v>0</v>
      </c>
      <c r="V484" s="154">
        <v>0</v>
      </c>
      <c r="W484" s="154">
        <v>0</v>
      </c>
      <c r="X484" s="154">
        <v>0</v>
      </c>
      <c r="Y484" s="154">
        <v>0</v>
      </c>
      <c r="Z484" s="154">
        <v>0</v>
      </c>
      <c r="AA484" s="154">
        <v>0</v>
      </c>
      <c r="AB484" s="154">
        <v>0</v>
      </c>
      <c r="AC484" s="154">
        <v>0</v>
      </c>
      <c r="AD484" s="154">
        <f>+P484+F484</f>
        <v>0</v>
      </c>
    </row>
    <row r="485" spans="1:30" x14ac:dyDescent="0.25">
      <c r="A485" s="151"/>
      <c r="B485" s="163" t="s">
        <v>31</v>
      </c>
      <c r="C485" s="183"/>
      <c r="D485" s="183"/>
      <c r="E485" s="164"/>
      <c r="F485" s="154">
        <v>0</v>
      </c>
      <c r="G485" s="154"/>
      <c r="H485" s="154"/>
      <c r="I485" s="154"/>
      <c r="J485" s="154"/>
      <c r="K485" s="154"/>
      <c r="L485" s="154"/>
      <c r="M485" s="154"/>
      <c r="N485" s="154"/>
      <c r="O485" s="154"/>
      <c r="P485" s="154">
        <v>0</v>
      </c>
      <c r="Q485" s="154"/>
      <c r="R485" s="154"/>
      <c r="S485" s="154">
        <v>0</v>
      </c>
      <c r="T485" s="154"/>
      <c r="U485" s="154">
        <v>0</v>
      </c>
      <c r="V485" s="154">
        <v>0</v>
      </c>
      <c r="W485" s="154">
        <v>0</v>
      </c>
      <c r="X485" s="154">
        <v>0</v>
      </c>
      <c r="Y485" s="154">
        <v>0</v>
      </c>
      <c r="Z485" s="154">
        <v>0</v>
      </c>
      <c r="AA485" s="154">
        <v>0</v>
      </c>
      <c r="AB485" s="154">
        <v>0</v>
      </c>
      <c r="AC485" s="154">
        <v>0</v>
      </c>
      <c r="AD485" s="154">
        <f>+P485+F485</f>
        <v>0</v>
      </c>
    </row>
    <row r="486" spans="1:30" x14ac:dyDescent="0.25">
      <c r="A486" s="151"/>
      <c r="B486" s="161" t="s">
        <v>32</v>
      </c>
      <c r="C486" s="161"/>
      <c r="D486" s="161"/>
      <c r="E486" s="149"/>
      <c r="F486" s="154">
        <v>0</v>
      </c>
      <c r="G486" s="154"/>
      <c r="H486" s="154"/>
      <c r="I486" s="154"/>
      <c r="J486" s="154"/>
      <c r="K486" s="154"/>
      <c r="L486" s="154"/>
      <c r="M486" s="154"/>
      <c r="N486" s="154"/>
      <c r="O486" s="154"/>
      <c r="P486" s="154">
        <v>0</v>
      </c>
      <c r="Q486" s="154"/>
      <c r="R486" s="154"/>
      <c r="S486" s="154">
        <v>0</v>
      </c>
      <c r="T486" s="154"/>
      <c r="U486" s="154">
        <v>0</v>
      </c>
      <c r="V486" s="154">
        <v>145438.63</v>
      </c>
      <c r="W486" s="154">
        <v>0</v>
      </c>
      <c r="X486" s="154">
        <v>482785.27</v>
      </c>
      <c r="Y486" s="154">
        <v>0</v>
      </c>
      <c r="Z486" s="154">
        <v>0</v>
      </c>
      <c r="AA486" s="154">
        <v>0</v>
      </c>
      <c r="AB486" s="154">
        <v>290584.01</v>
      </c>
      <c r="AC486" s="154">
        <v>998081.78</v>
      </c>
      <c r="AD486" s="154">
        <f>SUM(F486:AC486)</f>
        <v>1916889.69</v>
      </c>
    </row>
    <row r="487" spans="1:30" x14ac:dyDescent="0.25">
      <c r="A487" s="147" t="s">
        <v>33</v>
      </c>
      <c r="B487" s="158" t="s">
        <v>34</v>
      </c>
      <c r="C487" s="153"/>
      <c r="D487" s="149"/>
      <c r="E487" s="149"/>
      <c r="F487" s="150">
        <v>0</v>
      </c>
      <c r="G487" s="150"/>
      <c r="H487" s="150"/>
      <c r="I487" s="150"/>
      <c r="J487" s="150"/>
      <c r="K487" s="150"/>
      <c r="L487" s="150"/>
      <c r="M487" s="150"/>
      <c r="N487" s="150"/>
      <c r="O487" s="150"/>
      <c r="P487" s="150">
        <v>0</v>
      </c>
      <c r="Q487" s="150"/>
      <c r="R487" s="150"/>
      <c r="S487" s="150">
        <v>0</v>
      </c>
      <c r="T487" s="150"/>
      <c r="U487" s="150">
        <v>0</v>
      </c>
      <c r="V487" s="150">
        <v>0</v>
      </c>
      <c r="W487" s="150">
        <v>0</v>
      </c>
      <c r="X487" s="150">
        <v>0</v>
      </c>
      <c r="Y487" s="150">
        <v>0</v>
      </c>
      <c r="Z487" s="150">
        <v>0</v>
      </c>
      <c r="AA487" s="150">
        <v>0</v>
      </c>
      <c r="AB487" s="150">
        <v>0</v>
      </c>
      <c r="AC487" s="150">
        <v>0</v>
      </c>
      <c r="AD487" s="150">
        <f t="shared" ref="AD487:AD499" si="23">+P487+F487</f>
        <v>0</v>
      </c>
    </row>
    <row r="488" spans="1:30" x14ac:dyDescent="0.25">
      <c r="A488" s="151"/>
      <c r="B488" s="433" t="s">
        <v>35</v>
      </c>
      <c r="C488" s="433"/>
      <c r="D488" s="433"/>
      <c r="E488" s="433"/>
      <c r="F488" s="154">
        <v>0</v>
      </c>
      <c r="G488" s="154"/>
      <c r="H488" s="154"/>
      <c r="I488" s="154"/>
      <c r="J488" s="154"/>
      <c r="K488" s="154"/>
      <c r="L488" s="154"/>
      <c r="M488" s="154"/>
      <c r="N488" s="154"/>
      <c r="O488" s="154"/>
      <c r="P488" s="154">
        <v>0</v>
      </c>
      <c r="Q488" s="154"/>
      <c r="R488" s="154"/>
      <c r="S488" s="154">
        <v>0</v>
      </c>
      <c r="T488" s="154"/>
      <c r="U488" s="154">
        <v>0</v>
      </c>
      <c r="V488" s="154">
        <v>0</v>
      </c>
      <c r="W488" s="154">
        <v>0</v>
      </c>
      <c r="X488" s="154">
        <v>0</v>
      </c>
      <c r="Y488" s="154">
        <v>0</v>
      </c>
      <c r="Z488" s="154">
        <v>0</v>
      </c>
      <c r="AA488" s="154">
        <v>0</v>
      </c>
      <c r="AB488" s="154">
        <v>0</v>
      </c>
      <c r="AC488" s="154">
        <v>0</v>
      </c>
      <c r="AD488" s="154">
        <f t="shared" si="23"/>
        <v>0</v>
      </c>
    </row>
    <row r="489" spans="1:30" x14ac:dyDescent="0.25">
      <c r="A489" s="151"/>
      <c r="B489" s="160" t="s">
        <v>36</v>
      </c>
      <c r="C489" s="183"/>
      <c r="D489" s="183"/>
      <c r="E489" s="183"/>
      <c r="F489" s="154">
        <v>0</v>
      </c>
      <c r="G489" s="154"/>
      <c r="H489" s="154"/>
      <c r="I489" s="154"/>
      <c r="J489" s="154"/>
      <c r="K489" s="154"/>
      <c r="L489" s="154"/>
      <c r="M489" s="154"/>
      <c r="N489" s="154"/>
      <c r="O489" s="154"/>
      <c r="P489" s="154">
        <v>0</v>
      </c>
      <c r="Q489" s="154"/>
      <c r="R489" s="154"/>
      <c r="S489" s="154">
        <v>0</v>
      </c>
      <c r="T489" s="154"/>
      <c r="U489" s="154">
        <v>0</v>
      </c>
      <c r="V489" s="154">
        <v>0</v>
      </c>
      <c r="W489" s="154">
        <v>0</v>
      </c>
      <c r="X489" s="154">
        <v>0</v>
      </c>
      <c r="Y489" s="154">
        <v>0</v>
      </c>
      <c r="Z489" s="154">
        <v>0</v>
      </c>
      <c r="AA489" s="154">
        <v>0</v>
      </c>
      <c r="AB489" s="154">
        <v>0</v>
      </c>
      <c r="AC489" s="154">
        <v>0</v>
      </c>
      <c r="AD489" s="154">
        <f t="shared" si="23"/>
        <v>0</v>
      </c>
    </row>
    <row r="490" spans="1:30" x14ac:dyDescent="0.25">
      <c r="A490" s="151"/>
      <c r="B490" s="160" t="s">
        <v>37</v>
      </c>
      <c r="C490" s="183"/>
      <c r="D490" s="183"/>
      <c r="E490" s="149"/>
      <c r="F490" s="154">
        <v>0</v>
      </c>
      <c r="G490" s="154"/>
      <c r="H490" s="154"/>
      <c r="I490" s="154"/>
      <c r="J490" s="154"/>
      <c r="K490" s="154"/>
      <c r="L490" s="154"/>
      <c r="M490" s="154"/>
      <c r="N490" s="154"/>
      <c r="O490" s="154"/>
      <c r="P490" s="154">
        <v>0</v>
      </c>
      <c r="Q490" s="154"/>
      <c r="R490" s="154"/>
      <c r="S490" s="154">
        <v>0</v>
      </c>
      <c r="T490" s="154"/>
      <c r="U490" s="154">
        <v>0</v>
      </c>
      <c r="V490" s="154">
        <v>0</v>
      </c>
      <c r="W490" s="154">
        <v>0</v>
      </c>
      <c r="X490" s="154">
        <v>0</v>
      </c>
      <c r="Y490" s="154">
        <v>0</v>
      </c>
      <c r="Z490" s="154">
        <v>0</v>
      </c>
      <c r="AA490" s="154">
        <v>0</v>
      </c>
      <c r="AB490" s="154">
        <v>0</v>
      </c>
      <c r="AC490" s="154">
        <v>0</v>
      </c>
      <c r="AD490" s="154">
        <f t="shared" si="23"/>
        <v>0</v>
      </c>
    </row>
    <row r="491" spans="1:30" x14ac:dyDescent="0.25">
      <c r="A491" s="151"/>
      <c r="B491" s="160" t="s">
        <v>38</v>
      </c>
      <c r="C491" s="183"/>
      <c r="D491" s="183"/>
      <c r="E491" s="149"/>
      <c r="F491" s="154">
        <v>0</v>
      </c>
      <c r="G491" s="154"/>
      <c r="H491" s="154"/>
      <c r="I491" s="154"/>
      <c r="J491" s="154"/>
      <c r="K491" s="154"/>
      <c r="L491" s="154"/>
      <c r="M491" s="154"/>
      <c r="N491" s="154"/>
      <c r="O491" s="154"/>
      <c r="P491" s="154">
        <v>0</v>
      </c>
      <c r="Q491" s="154"/>
      <c r="R491" s="154"/>
      <c r="S491" s="154">
        <v>0</v>
      </c>
      <c r="T491" s="154"/>
      <c r="U491" s="154">
        <v>0</v>
      </c>
      <c r="V491" s="154">
        <v>0</v>
      </c>
      <c r="W491" s="154">
        <v>0</v>
      </c>
      <c r="X491" s="154">
        <v>0</v>
      </c>
      <c r="Y491" s="154">
        <v>0</v>
      </c>
      <c r="Z491" s="154">
        <v>0</v>
      </c>
      <c r="AA491" s="154">
        <v>0</v>
      </c>
      <c r="AB491" s="154">
        <v>0</v>
      </c>
      <c r="AC491" s="154">
        <v>0</v>
      </c>
      <c r="AD491" s="154">
        <f t="shared" si="23"/>
        <v>0</v>
      </c>
    </row>
    <row r="492" spans="1:30" x14ac:dyDescent="0.25">
      <c r="A492" s="151"/>
      <c r="B492" s="160" t="s">
        <v>39</v>
      </c>
      <c r="C492" s="183"/>
      <c r="D492" s="183"/>
      <c r="E492" s="149"/>
      <c r="F492" s="154">
        <v>0</v>
      </c>
      <c r="G492" s="154"/>
      <c r="H492" s="154"/>
      <c r="I492" s="154"/>
      <c r="J492" s="154"/>
      <c r="K492" s="154"/>
      <c r="L492" s="154"/>
      <c r="M492" s="154"/>
      <c r="N492" s="154"/>
      <c r="O492" s="154"/>
      <c r="P492" s="154">
        <v>0</v>
      </c>
      <c r="Q492" s="154"/>
      <c r="R492" s="154"/>
      <c r="S492" s="154">
        <v>0</v>
      </c>
      <c r="T492" s="154"/>
      <c r="U492" s="154">
        <v>0</v>
      </c>
      <c r="V492" s="154">
        <v>0</v>
      </c>
      <c r="W492" s="154">
        <v>0</v>
      </c>
      <c r="X492" s="154">
        <v>0</v>
      </c>
      <c r="Y492" s="154">
        <v>0</v>
      </c>
      <c r="Z492" s="154">
        <v>0</v>
      </c>
      <c r="AA492" s="154">
        <v>0</v>
      </c>
      <c r="AB492" s="154">
        <v>0</v>
      </c>
      <c r="AC492" s="154">
        <v>0</v>
      </c>
      <c r="AD492" s="154">
        <f t="shared" si="23"/>
        <v>0</v>
      </c>
    </row>
    <row r="493" spans="1:30" x14ac:dyDescent="0.25">
      <c r="A493" s="151"/>
      <c r="B493" s="160" t="s">
        <v>40</v>
      </c>
      <c r="C493" s="183"/>
      <c r="D493" s="183"/>
      <c r="E493" s="149"/>
      <c r="F493" s="154">
        <v>0</v>
      </c>
      <c r="G493" s="154"/>
      <c r="H493" s="154"/>
      <c r="I493" s="154"/>
      <c r="J493" s="154"/>
      <c r="K493" s="154"/>
      <c r="L493" s="154"/>
      <c r="M493" s="154"/>
      <c r="N493" s="154"/>
      <c r="O493" s="154"/>
      <c r="P493" s="154">
        <v>0</v>
      </c>
      <c r="Q493" s="154"/>
      <c r="R493" s="154"/>
      <c r="S493" s="154">
        <v>0</v>
      </c>
      <c r="T493" s="154"/>
      <c r="U493" s="154">
        <v>0</v>
      </c>
      <c r="V493" s="154">
        <v>0</v>
      </c>
      <c r="W493" s="154">
        <v>0</v>
      </c>
      <c r="X493" s="154">
        <v>0</v>
      </c>
      <c r="Y493" s="154">
        <v>0</v>
      </c>
      <c r="Z493" s="154">
        <v>0</v>
      </c>
      <c r="AA493" s="154">
        <v>0</v>
      </c>
      <c r="AB493" s="154">
        <v>0</v>
      </c>
      <c r="AC493" s="154">
        <v>0</v>
      </c>
      <c r="AD493" s="154">
        <f t="shared" si="23"/>
        <v>0</v>
      </c>
    </row>
    <row r="494" spans="1:30" x14ac:dyDescent="0.25">
      <c r="A494" s="151"/>
      <c r="B494" s="160" t="s">
        <v>41</v>
      </c>
      <c r="C494" s="183"/>
      <c r="D494" s="183"/>
      <c r="E494" s="149"/>
      <c r="F494" s="154">
        <v>0</v>
      </c>
      <c r="G494" s="154"/>
      <c r="H494" s="154"/>
      <c r="I494" s="154"/>
      <c r="J494" s="154"/>
      <c r="K494" s="154"/>
      <c r="L494" s="154"/>
      <c r="M494" s="154"/>
      <c r="N494" s="154"/>
      <c r="O494" s="154"/>
      <c r="P494" s="154">
        <v>0</v>
      </c>
      <c r="Q494" s="154"/>
      <c r="R494" s="154"/>
      <c r="S494" s="154">
        <v>0</v>
      </c>
      <c r="T494" s="154"/>
      <c r="U494" s="154">
        <v>0</v>
      </c>
      <c r="V494" s="154">
        <v>0</v>
      </c>
      <c r="W494" s="154">
        <v>0</v>
      </c>
      <c r="X494" s="154">
        <v>0</v>
      </c>
      <c r="Y494" s="154">
        <v>0</v>
      </c>
      <c r="Z494" s="154">
        <v>0</v>
      </c>
      <c r="AA494" s="154">
        <v>0</v>
      </c>
      <c r="AB494" s="154">
        <v>0</v>
      </c>
      <c r="AC494" s="154">
        <v>0</v>
      </c>
      <c r="AD494" s="154">
        <f t="shared" si="23"/>
        <v>0</v>
      </c>
    </row>
    <row r="495" spans="1:30" x14ac:dyDescent="0.25">
      <c r="A495" s="151"/>
      <c r="B495" s="160" t="s">
        <v>42</v>
      </c>
      <c r="C495" s="183"/>
      <c r="D495" s="183"/>
      <c r="E495" s="149"/>
      <c r="F495" s="154">
        <v>0</v>
      </c>
      <c r="G495" s="154"/>
      <c r="H495" s="154"/>
      <c r="I495" s="154"/>
      <c r="J495" s="154"/>
      <c r="K495" s="154"/>
      <c r="L495" s="154"/>
      <c r="M495" s="154"/>
      <c r="N495" s="154"/>
      <c r="O495" s="154"/>
      <c r="P495" s="154">
        <v>0</v>
      </c>
      <c r="Q495" s="154"/>
      <c r="R495" s="154"/>
      <c r="S495" s="154">
        <v>0</v>
      </c>
      <c r="T495" s="154"/>
      <c r="U495" s="154">
        <v>0</v>
      </c>
      <c r="V495" s="154">
        <v>0</v>
      </c>
      <c r="W495" s="154">
        <v>0</v>
      </c>
      <c r="X495" s="154">
        <v>0</v>
      </c>
      <c r="Y495" s="154">
        <v>0</v>
      </c>
      <c r="Z495" s="154">
        <v>0</v>
      </c>
      <c r="AA495" s="154">
        <v>0</v>
      </c>
      <c r="AB495" s="154">
        <v>0</v>
      </c>
      <c r="AC495" s="154">
        <v>0</v>
      </c>
      <c r="AD495" s="154">
        <f t="shared" si="23"/>
        <v>0</v>
      </c>
    </row>
    <row r="496" spans="1:30" x14ac:dyDescent="0.25">
      <c r="A496" s="151"/>
      <c r="B496" s="160" t="s">
        <v>41</v>
      </c>
      <c r="C496" s="183"/>
      <c r="D496" s="183"/>
      <c r="E496" s="149"/>
      <c r="F496" s="154">
        <v>0</v>
      </c>
      <c r="G496" s="154"/>
      <c r="H496" s="154"/>
      <c r="I496" s="154"/>
      <c r="J496" s="154"/>
      <c r="K496" s="154"/>
      <c r="L496" s="154"/>
      <c r="M496" s="154"/>
      <c r="N496" s="154"/>
      <c r="O496" s="154"/>
      <c r="P496" s="154">
        <v>0</v>
      </c>
      <c r="Q496" s="154"/>
      <c r="R496" s="154"/>
      <c r="S496" s="154">
        <v>0</v>
      </c>
      <c r="T496" s="154"/>
      <c r="U496" s="154">
        <v>0</v>
      </c>
      <c r="V496" s="154">
        <v>0</v>
      </c>
      <c r="W496" s="154">
        <v>0</v>
      </c>
      <c r="X496" s="154">
        <v>0</v>
      </c>
      <c r="Y496" s="154">
        <v>0</v>
      </c>
      <c r="Z496" s="154">
        <v>0</v>
      </c>
      <c r="AA496" s="154">
        <v>0</v>
      </c>
      <c r="AB496" s="154">
        <v>0</v>
      </c>
      <c r="AC496" s="154">
        <v>0</v>
      </c>
      <c r="AD496" s="154">
        <f t="shared" si="23"/>
        <v>0</v>
      </c>
    </row>
    <row r="497" spans="1:30" x14ac:dyDescent="0.25">
      <c r="A497" s="165"/>
      <c r="B497" s="166" t="s">
        <v>43</v>
      </c>
      <c r="C497" s="149"/>
      <c r="D497" s="149"/>
      <c r="E497" s="149"/>
      <c r="F497" s="154">
        <v>0</v>
      </c>
      <c r="G497" s="154"/>
      <c r="H497" s="154"/>
      <c r="I497" s="154"/>
      <c r="J497" s="154"/>
      <c r="K497" s="154"/>
      <c r="L497" s="154"/>
      <c r="M497" s="154"/>
      <c r="N497" s="154"/>
      <c r="O497" s="154"/>
      <c r="P497" s="154">
        <v>0</v>
      </c>
      <c r="Q497" s="154"/>
      <c r="R497" s="154"/>
      <c r="S497" s="154">
        <v>0</v>
      </c>
      <c r="T497" s="154"/>
      <c r="U497" s="154">
        <v>0</v>
      </c>
      <c r="V497" s="154">
        <v>0</v>
      </c>
      <c r="W497" s="154">
        <v>0</v>
      </c>
      <c r="X497" s="154">
        <v>0</v>
      </c>
      <c r="Y497" s="154">
        <v>0</v>
      </c>
      <c r="Z497" s="154">
        <v>0</v>
      </c>
      <c r="AA497" s="154">
        <v>0</v>
      </c>
      <c r="AB497" s="154">
        <v>0</v>
      </c>
      <c r="AC497" s="154">
        <v>0</v>
      </c>
      <c r="AD497" s="154">
        <f t="shared" si="23"/>
        <v>0</v>
      </c>
    </row>
    <row r="498" spans="1:30" x14ac:dyDescent="0.25">
      <c r="A498" s="165"/>
      <c r="B498" s="166" t="s">
        <v>44</v>
      </c>
      <c r="C498" s="149"/>
      <c r="D498" s="149"/>
      <c r="E498" s="149"/>
      <c r="F498" s="154">
        <v>0</v>
      </c>
      <c r="G498" s="154"/>
      <c r="H498" s="154"/>
      <c r="I498" s="154"/>
      <c r="J498" s="154"/>
      <c r="K498" s="154"/>
      <c r="L498" s="154"/>
      <c r="M498" s="154"/>
      <c r="N498" s="154"/>
      <c r="O498" s="154"/>
      <c r="P498" s="154">
        <v>0</v>
      </c>
      <c r="Q498" s="154"/>
      <c r="R498" s="154"/>
      <c r="S498" s="154">
        <v>0</v>
      </c>
      <c r="T498" s="154"/>
      <c r="U498" s="154">
        <v>0</v>
      </c>
      <c r="V498" s="154">
        <v>0</v>
      </c>
      <c r="W498" s="154">
        <v>0</v>
      </c>
      <c r="X498" s="154">
        <v>0</v>
      </c>
      <c r="Y498" s="154">
        <v>0</v>
      </c>
      <c r="Z498" s="154">
        <v>0</v>
      </c>
      <c r="AA498" s="154">
        <v>0</v>
      </c>
      <c r="AB498" s="154">
        <v>0</v>
      </c>
      <c r="AC498" s="154">
        <v>0</v>
      </c>
      <c r="AD498" s="154">
        <f t="shared" si="23"/>
        <v>0</v>
      </c>
    </row>
    <row r="499" spans="1:30" x14ac:dyDescent="0.25">
      <c r="A499" s="165"/>
      <c r="B499" s="166" t="s">
        <v>45</v>
      </c>
      <c r="C499" s="149"/>
      <c r="D499" s="149"/>
      <c r="E499" s="149"/>
      <c r="F499" s="154">
        <v>0</v>
      </c>
      <c r="G499" s="154"/>
      <c r="H499" s="154"/>
      <c r="I499" s="154"/>
      <c r="J499" s="154"/>
      <c r="K499" s="154"/>
      <c r="L499" s="154"/>
      <c r="M499" s="154"/>
      <c r="N499" s="154"/>
      <c r="O499" s="154"/>
      <c r="P499" s="154">
        <v>0</v>
      </c>
      <c r="Q499" s="154"/>
      <c r="R499" s="154"/>
      <c r="S499" s="154">
        <v>0</v>
      </c>
      <c r="T499" s="154"/>
      <c r="U499" s="154">
        <v>0</v>
      </c>
      <c r="V499" s="154">
        <v>0</v>
      </c>
      <c r="W499" s="154">
        <v>0</v>
      </c>
      <c r="X499" s="154">
        <v>0</v>
      </c>
      <c r="Y499" s="154">
        <v>0</v>
      </c>
      <c r="Z499" s="154">
        <v>0</v>
      </c>
      <c r="AA499" s="154">
        <v>0</v>
      </c>
      <c r="AB499" s="154">
        <v>0</v>
      </c>
      <c r="AC499" s="154">
        <v>0</v>
      </c>
      <c r="AD499" s="154">
        <f t="shared" si="23"/>
        <v>0</v>
      </c>
    </row>
    <row r="500" spans="1:30" x14ac:dyDescent="0.25">
      <c r="A500" s="167" t="s">
        <v>46</v>
      </c>
      <c r="B500" s="168" t="s">
        <v>47</v>
      </c>
      <c r="C500" s="166"/>
      <c r="D500" s="166"/>
      <c r="E500" s="166"/>
      <c r="F500" s="150">
        <v>0</v>
      </c>
      <c r="G500" s="150"/>
      <c r="H500" s="150"/>
      <c r="I500" s="150"/>
      <c r="J500" s="150"/>
      <c r="K500" s="150"/>
      <c r="L500" s="150"/>
      <c r="M500" s="150"/>
      <c r="N500" s="150"/>
      <c r="O500" s="150"/>
      <c r="P500" s="150">
        <v>0</v>
      </c>
      <c r="Q500" s="150"/>
      <c r="R500" s="150"/>
      <c r="S500" s="150">
        <v>0</v>
      </c>
      <c r="T500" s="150"/>
      <c r="U500" s="150">
        <v>0</v>
      </c>
      <c r="V500" s="150">
        <v>0</v>
      </c>
      <c r="W500" s="150">
        <v>0</v>
      </c>
      <c r="X500" s="150">
        <v>0</v>
      </c>
      <c r="Y500" s="150">
        <v>0</v>
      </c>
      <c r="Z500" s="150">
        <v>0</v>
      </c>
      <c r="AA500" s="150">
        <v>0</v>
      </c>
      <c r="AB500" s="150">
        <v>0</v>
      </c>
      <c r="AC500" s="150">
        <v>0</v>
      </c>
      <c r="AD500" s="150">
        <v>0</v>
      </c>
    </row>
    <row r="501" spans="1:30" x14ac:dyDescent="0.25">
      <c r="A501" s="169"/>
      <c r="B501" s="166" t="s">
        <v>48</v>
      </c>
      <c r="C501" s="166"/>
      <c r="D501" s="166"/>
      <c r="E501" s="166"/>
      <c r="F501" s="154">
        <v>0</v>
      </c>
      <c r="G501" s="154"/>
      <c r="H501" s="154"/>
      <c r="I501" s="154"/>
      <c r="J501" s="154"/>
      <c r="K501" s="154"/>
      <c r="L501" s="154"/>
      <c r="M501" s="154"/>
      <c r="N501" s="154"/>
      <c r="O501" s="154"/>
      <c r="P501" s="154">
        <v>0</v>
      </c>
      <c r="Q501" s="154"/>
      <c r="R501" s="154"/>
      <c r="S501" s="154">
        <v>0</v>
      </c>
      <c r="T501" s="154"/>
      <c r="U501" s="154">
        <v>0</v>
      </c>
      <c r="V501" s="154">
        <v>0</v>
      </c>
      <c r="W501" s="154">
        <v>0</v>
      </c>
      <c r="X501" s="154">
        <v>0</v>
      </c>
      <c r="Y501" s="154">
        <v>0</v>
      </c>
      <c r="Z501" s="154">
        <v>0</v>
      </c>
      <c r="AA501" s="154">
        <v>0</v>
      </c>
      <c r="AB501" s="154">
        <v>0</v>
      </c>
      <c r="AC501" s="154">
        <v>0</v>
      </c>
      <c r="AD501" s="154">
        <v>0</v>
      </c>
    </row>
    <row r="502" spans="1:30" x14ac:dyDescent="0.25">
      <c r="A502" s="169"/>
      <c r="B502" s="166" t="s">
        <v>49</v>
      </c>
      <c r="C502" s="166"/>
      <c r="D502" s="166"/>
      <c r="E502" s="166"/>
      <c r="F502" s="154">
        <v>0</v>
      </c>
      <c r="G502" s="154"/>
      <c r="H502" s="154"/>
      <c r="I502" s="154"/>
      <c r="J502" s="154"/>
      <c r="K502" s="154"/>
      <c r="L502" s="154"/>
      <c r="M502" s="154"/>
      <c r="N502" s="154"/>
      <c r="O502" s="154"/>
      <c r="P502" s="154">
        <v>0</v>
      </c>
      <c r="Q502" s="154"/>
      <c r="R502" s="154"/>
      <c r="S502" s="154">
        <v>0</v>
      </c>
      <c r="T502" s="154"/>
      <c r="U502" s="154">
        <v>0</v>
      </c>
      <c r="V502" s="154">
        <v>0</v>
      </c>
      <c r="W502" s="154">
        <v>0</v>
      </c>
      <c r="X502" s="154">
        <v>0</v>
      </c>
      <c r="Y502" s="154">
        <v>0</v>
      </c>
      <c r="Z502" s="154">
        <v>0</v>
      </c>
      <c r="AA502" s="154">
        <v>0</v>
      </c>
      <c r="AB502" s="154">
        <v>0</v>
      </c>
      <c r="AC502" s="154">
        <v>0</v>
      </c>
      <c r="AD502" s="154">
        <v>0</v>
      </c>
    </row>
    <row r="503" spans="1:30" x14ac:dyDescent="0.25">
      <c r="A503" s="169"/>
      <c r="B503" s="166" t="s">
        <v>37</v>
      </c>
      <c r="C503" s="166"/>
      <c r="D503" s="166"/>
      <c r="E503" s="166"/>
      <c r="F503" s="154">
        <v>0</v>
      </c>
      <c r="G503" s="154"/>
      <c r="H503" s="154"/>
      <c r="I503" s="154"/>
      <c r="J503" s="154"/>
      <c r="K503" s="154"/>
      <c r="L503" s="154"/>
      <c r="M503" s="154"/>
      <c r="N503" s="154"/>
      <c r="O503" s="154"/>
      <c r="P503" s="154">
        <v>0</v>
      </c>
      <c r="Q503" s="154"/>
      <c r="R503" s="154"/>
      <c r="S503" s="154">
        <v>0</v>
      </c>
      <c r="T503" s="154"/>
      <c r="U503" s="154">
        <v>0</v>
      </c>
      <c r="V503" s="154">
        <v>0</v>
      </c>
      <c r="W503" s="154">
        <v>0</v>
      </c>
      <c r="X503" s="154">
        <v>0</v>
      </c>
      <c r="Y503" s="154">
        <v>0</v>
      </c>
      <c r="Z503" s="154">
        <v>0</v>
      </c>
      <c r="AA503" s="154">
        <v>0</v>
      </c>
      <c r="AB503" s="154">
        <v>0</v>
      </c>
      <c r="AC503" s="154">
        <v>0</v>
      </c>
      <c r="AD503" s="154">
        <v>0</v>
      </c>
    </row>
    <row r="504" spans="1:30" x14ac:dyDescent="0.25">
      <c r="A504" s="169"/>
      <c r="B504" s="166" t="s">
        <v>50</v>
      </c>
      <c r="C504" s="166"/>
      <c r="D504" s="166"/>
      <c r="E504" s="166"/>
      <c r="F504" s="154">
        <v>0</v>
      </c>
      <c r="G504" s="154"/>
      <c r="H504" s="154"/>
      <c r="I504" s="154"/>
      <c r="J504" s="154"/>
      <c r="K504" s="154"/>
      <c r="L504" s="154"/>
      <c r="M504" s="154"/>
      <c r="N504" s="154"/>
      <c r="O504" s="154"/>
      <c r="P504" s="154">
        <v>0</v>
      </c>
      <c r="Q504" s="154"/>
      <c r="R504" s="154"/>
      <c r="S504" s="154">
        <v>0</v>
      </c>
      <c r="T504" s="154"/>
      <c r="U504" s="154">
        <v>0</v>
      </c>
      <c r="V504" s="154">
        <v>0</v>
      </c>
      <c r="W504" s="154">
        <v>0</v>
      </c>
      <c r="X504" s="154">
        <v>0</v>
      </c>
      <c r="Y504" s="154">
        <v>0</v>
      </c>
      <c r="Z504" s="154">
        <v>0</v>
      </c>
      <c r="AA504" s="154">
        <v>0</v>
      </c>
      <c r="AB504" s="154">
        <v>0</v>
      </c>
      <c r="AC504" s="154">
        <v>0</v>
      </c>
      <c r="AD504" s="154">
        <v>0</v>
      </c>
    </row>
    <row r="505" spans="1:30" x14ac:dyDescent="0.25">
      <c r="A505" s="169"/>
      <c r="B505" s="166" t="s">
        <v>39</v>
      </c>
      <c r="C505" s="166"/>
      <c r="D505" s="166"/>
      <c r="E505" s="166"/>
      <c r="F505" s="154">
        <v>0</v>
      </c>
      <c r="G505" s="154"/>
      <c r="H505" s="154"/>
      <c r="I505" s="154"/>
      <c r="J505" s="154"/>
      <c r="K505" s="154"/>
      <c r="L505" s="154"/>
      <c r="M505" s="154"/>
      <c r="N505" s="154"/>
      <c r="O505" s="154"/>
      <c r="P505" s="154">
        <v>0</v>
      </c>
      <c r="Q505" s="154"/>
      <c r="R505" s="154"/>
      <c r="S505" s="154">
        <v>0</v>
      </c>
      <c r="T505" s="154"/>
      <c r="U505" s="154">
        <v>0</v>
      </c>
      <c r="V505" s="154">
        <v>0</v>
      </c>
      <c r="W505" s="154">
        <v>0</v>
      </c>
      <c r="X505" s="154">
        <v>0</v>
      </c>
      <c r="Y505" s="154">
        <v>0</v>
      </c>
      <c r="Z505" s="154">
        <v>0</v>
      </c>
      <c r="AA505" s="154">
        <v>0</v>
      </c>
      <c r="AB505" s="154">
        <v>0</v>
      </c>
      <c r="AC505" s="154">
        <v>0</v>
      </c>
      <c r="AD505" s="154">
        <v>0</v>
      </c>
    </row>
    <row r="506" spans="1:30" x14ac:dyDescent="0.25">
      <c r="A506" s="167"/>
      <c r="B506" s="166" t="s">
        <v>51</v>
      </c>
      <c r="C506" s="166"/>
      <c r="D506" s="166"/>
      <c r="E506" s="166"/>
      <c r="F506" s="154">
        <v>0</v>
      </c>
      <c r="G506" s="154"/>
      <c r="H506" s="154"/>
      <c r="I506" s="154"/>
      <c r="J506" s="154"/>
      <c r="K506" s="154"/>
      <c r="L506" s="154"/>
      <c r="M506" s="154"/>
      <c r="N506" s="154"/>
      <c r="O506" s="154"/>
      <c r="P506" s="154">
        <v>0</v>
      </c>
      <c r="Q506" s="154"/>
      <c r="R506" s="154"/>
      <c r="S506" s="154">
        <v>0</v>
      </c>
      <c r="T506" s="154"/>
      <c r="U506" s="154">
        <v>0</v>
      </c>
      <c r="V506" s="154">
        <v>0</v>
      </c>
      <c r="W506" s="154">
        <v>0</v>
      </c>
      <c r="X506" s="154">
        <v>0</v>
      </c>
      <c r="Y506" s="154">
        <v>0</v>
      </c>
      <c r="Z506" s="154">
        <v>0</v>
      </c>
      <c r="AA506" s="154">
        <v>0</v>
      </c>
      <c r="AB506" s="154">
        <v>0</v>
      </c>
      <c r="AC506" s="154">
        <v>0</v>
      </c>
      <c r="AD506" s="154">
        <v>0</v>
      </c>
    </row>
    <row r="507" spans="1:30" x14ac:dyDescent="0.25">
      <c r="A507" s="169"/>
      <c r="B507" s="160" t="s">
        <v>41</v>
      </c>
      <c r="C507" s="160"/>
      <c r="D507" s="160"/>
      <c r="E507" s="160"/>
      <c r="F507" s="154">
        <v>0</v>
      </c>
      <c r="G507" s="154"/>
      <c r="H507" s="154"/>
      <c r="I507" s="154"/>
      <c r="J507" s="154"/>
      <c r="K507" s="154"/>
      <c r="L507" s="154"/>
      <c r="M507" s="154"/>
      <c r="N507" s="154"/>
      <c r="O507" s="154"/>
      <c r="P507" s="154">
        <v>0</v>
      </c>
      <c r="Q507" s="154"/>
      <c r="R507" s="154"/>
      <c r="S507" s="154">
        <v>0</v>
      </c>
      <c r="T507" s="154"/>
      <c r="U507" s="154">
        <v>0</v>
      </c>
      <c r="V507" s="154">
        <v>0</v>
      </c>
      <c r="W507" s="154">
        <v>0</v>
      </c>
      <c r="X507" s="154">
        <v>0</v>
      </c>
      <c r="Y507" s="154">
        <v>0</v>
      </c>
      <c r="Z507" s="154">
        <v>0</v>
      </c>
      <c r="AA507" s="154">
        <v>0</v>
      </c>
      <c r="AB507" s="154">
        <v>0</v>
      </c>
      <c r="AC507" s="154">
        <v>0</v>
      </c>
      <c r="AD507" s="154">
        <v>0</v>
      </c>
    </row>
    <row r="508" spans="1:30" x14ac:dyDescent="0.25">
      <c r="A508" s="151"/>
      <c r="B508" s="160" t="s">
        <v>52</v>
      </c>
      <c r="C508" s="160"/>
      <c r="D508" s="160"/>
      <c r="E508" s="160"/>
      <c r="F508" s="154">
        <v>0</v>
      </c>
      <c r="G508" s="154"/>
      <c r="H508" s="154"/>
      <c r="I508" s="154"/>
      <c r="J508" s="154"/>
      <c r="K508" s="154"/>
      <c r="L508" s="154"/>
      <c r="M508" s="154"/>
      <c r="N508" s="154"/>
      <c r="O508" s="154"/>
      <c r="P508" s="154">
        <v>0</v>
      </c>
      <c r="Q508" s="154"/>
      <c r="R508" s="154"/>
      <c r="S508" s="154">
        <v>0</v>
      </c>
      <c r="T508" s="154"/>
      <c r="U508" s="154">
        <v>0</v>
      </c>
      <c r="V508" s="154">
        <v>0</v>
      </c>
      <c r="W508" s="154">
        <v>0</v>
      </c>
      <c r="X508" s="154">
        <v>0</v>
      </c>
      <c r="Y508" s="154">
        <v>0</v>
      </c>
      <c r="Z508" s="154">
        <v>0</v>
      </c>
      <c r="AA508" s="154">
        <v>0</v>
      </c>
      <c r="AB508" s="154">
        <v>0</v>
      </c>
      <c r="AC508" s="154">
        <v>0</v>
      </c>
      <c r="AD508" s="154">
        <v>0</v>
      </c>
    </row>
    <row r="509" spans="1:30" x14ac:dyDescent="0.25">
      <c r="A509" s="151"/>
      <c r="B509" s="160" t="s">
        <v>41</v>
      </c>
      <c r="C509" s="160"/>
      <c r="D509" s="160"/>
      <c r="E509" s="160"/>
      <c r="F509" s="154">
        <v>0</v>
      </c>
      <c r="G509" s="154"/>
      <c r="H509" s="154"/>
      <c r="I509" s="154"/>
      <c r="J509" s="154"/>
      <c r="K509" s="154"/>
      <c r="L509" s="154"/>
      <c r="M509" s="154"/>
      <c r="N509" s="154"/>
      <c r="O509" s="154"/>
      <c r="P509" s="154">
        <v>0</v>
      </c>
      <c r="Q509" s="154"/>
      <c r="R509" s="154"/>
      <c r="S509" s="154">
        <v>0</v>
      </c>
      <c r="T509" s="154"/>
      <c r="U509" s="154">
        <v>0</v>
      </c>
      <c r="V509" s="154">
        <v>0</v>
      </c>
      <c r="W509" s="154">
        <v>0</v>
      </c>
      <c r="X509" s="154">
        <v>0</v>
      </c>
      <c r="Y509" s="154">
        <v>0</v>
      </c>
      <c r="Z509" s="154">
        <v>0</v>
      </c>
      <c r="AA509" s="154">
        <v>0</v>
      </c>
      <c r="AB509" s="154">
        <v>0</v>
      </c>
      <c r="AC509" s="154">
        <v>0</v>
      </c>
      <c r="AD509" s="154">
        <v>0</v>
      </c>
    </row>
    <row r="510" spans="1:30" x14ac:dyDescent="0.25">
      <c r="A510" s="151"/>
      <c r="B510" s="160" t="s">
        <v>53</v>
      </c>
      <c r="C510" s="160"/>
      <c r="D510" s="160"/>
      <c r="E510" s="160"/>
      <c r="F510" s="154">
        <v>0</v>
      </c>
      <c r="G510" s="154"/>
      <c r="H510" s="154"/>
      <c r="I510" s="154"/>
      <c r="J510" s="154"/>
      <c r="K510" s="154"/>
      <c r="L510" s="154"/>
      <c r="M510" s="154"/>
      <c r="N510" s="154"/>
      <c r="O510" s="154"/>
      <c r="P510" s="154">
        <v>0</v>
      </c>
      <c r="Q510" s="154"/>
      <c r="R510" s="154"/>
      <c r="S510" s="154">
        <v>0</v>
      </c>
      <c r="T510" s="154"/>
      <c r="U510" s="154">
        <v>0</v>
      </c>
      <c r="V510" s="154">
        <v>0</v>
      </c>
      <c r="W510" s="154">
        <v>0</v>
      </c>
      <c r="X510" s="154">
        <v>0</v>
      </c>
      <c r="Y510" s="154">
        <v>0</v>
      </c>
      <c r="Z510" s="154">
        <v>0</v>
      </c>
      <c r="AA510" s="154">
        <v>0</v>
      </c>
      <c r="AB510" s="154">
        <v>0</v>
      </c>
      <c r="AC510" s="154">
        <v>0</v>
      </c>
      <c r="AD510" s="154">
        <v>0</v>
      </c>
    </row>
    <row r="511" spans="1:30" x14ac:dyDescent="0.25">
      <c r="A511" s="151"/>
      <c r="B511" s="160" t="s">
        <v>54</v>
      </c>
      <c r="C511" s="160"/>
      <c r="D511" s="160"/>
      <c r="E511" s="160"/>
      <c r="F511" s="154">
        <v>0</v>
      </c>
      <c r="G511" s="154"/>
      <c r="H511" s="154"/>
      <c r="I511" s="154"/>
      <c r="J511" s="154"/>
      <c r="K511" s="154"/>
      <c r="L511" s="154"/>
      <c r="M511" s="154"/>
      <c r="N511" s="154"/>
      <c r="O511" s="154"/>
      <c r="P511" s="154">
        <v>0</v>
      </c>
      <c r="Q511" s="154"/>
      <c r="R511" s="154"/>
      <c r="S511" s="154">
        <v>0</v>
      </c>
      <c r="T511" s="154"/>
      <c r="U511" s="154">
        <v>0</v>
      </c>
      <c r="V511" s="154">
        <v>0</v>
      </c>
      <c r="W511" s="154">
        <v>0</v>
      </c>
      <c r="X511" s="154">
        <v>0</v>
      </c>
      <c r="Y511" s="154">
        <v>0</v>
      </c>
      <c r="Z511" s="154">
        <v>0</v>
      </c>
      <c r="AA511" s="154">
        <v>0</v>
      </c>
      <c r="AB511" s="154">
        <v>0</v>
      </c>
      <c r="AC511" s="154">
        <v>0</v>
      </c>
      <c r="AD511" s="154">
        <v>0</v>
      </c>
    </row>
    <row r="512" spans="1:30" x14ac:dyDescent="0.25">
      <c r="A512" s="151"/>
      <c r="B512" s="160" t="s">
        <v>45</v>
      </c>
      <c r="C512" s="160"/>
      <c r="D512" s="160"/>
      <c r="E512" s="160"/>
      <c r="F512" s="154">
        <v>0</v>
      </c>
      <c r="G512" s="154"/>
      <c r="H512" s="154"/>
      <c r="I512" s="154"/>
      <c r="J512" s="154"/>
      <c r="K512" s="154"/>
      <c r="L512" s="154"/>
      <c r="M512" s="154"/>
      <c r="N512" s="154"/>
      <c r="O512" s="154"/>
      <c r="P512" s="154">
        <v>0</v>
      </c>
      <c r="Q512" s="154"/>
      <c r="R512" s="154"/>
      <c r="S512" s="154">
        <v>0</v>
      </c>
      <c r="T512" s="154"/>
      <c r="U512" s="154">
        <v>0</v>
      </c>
      <c r="V512" s="154">
        <v>0</v>
      </c>
      <c r="W512" s="154">
        <v>0</v>
      </c>
      <c r="X512" s="154">
        <v>0</v>
      </c>
      <c r="Y512" s="154">
        <v>0</v>
      </c>
      <c r="Z512" s="154">
        <v>0</v>
      </c>
      <c r="AA512" s="154">
        <v>0</v>
      </c>
      <c r="AB512" s="154">
        <v>0</v>
      </c>
      <c r="AC512" s="154">
        <v>0</v>
      </c>
      <c r="AD512" s="154">
        <v>0</v>
      </c>
    </row>
    <row r="513" spans="1:30" x14ac:dyDescent="0.25">
      <c r="A513" s="170" t="s">
        <v>55</v>
      </c>
      <c r="B513" s="171" t="s">
        <v>56</v>
      </c>
      <c r="C513" s="160"/>
      <c r="D513" s="160"/>
      <c r="E513" s="160"/>
      <c r="F513" s="150">
        <v>0</v>
      </c>
      <c r="G513" s="150"/>
      <c r="H513" s="150"/>
      <c r="I513" s="150"/>
      <c r="J513" s="150"/>
      <c r="K513" s="150"/>
      <c r="L513" s="150"/>
      <c r="M513" s="150"/>
      <c r="N513" s="150"/>
      <c r="O513" s="150"/>
      <c r="P513" s="150">
        <v>0</v>
      </c>
      <c r="Q513" s="150"/>
      <c r="R513" s="150"/>
      <c r="S513" s="150">
        <v>0</v>
      </c>
      <c r="T513" s="150"/>
      <c r="U513" s="150">
        <v>0</v>
      </c>
      <c r="V513" s="150">
        <v>0</v>
      </c>
      <c r="W513" s="150">
        <v>0</v>
      </c>
      <c r="X513" s="150">
        <v>0</v>
      </c>
      <c r="Y513" s="150">
        <v>0</v>
      </c>
      <c r="Z513" s="150">
        <v>0</v>
      </c>
      <c r="AA513" s="150">
        <v>0</v>
      </c>
      <c r="AB513" s="150">
        <v>0</v>
      </c>
      <c r="AC513" s="150">
        <f>+AC514+AC519</f>
        <v>4627209.8500000006</v>
      </c>
      <c r="AD513" s="150">
        <v>0</v>
      </c>
    </row>
    <row r="514" spans="1:30" x14ac:dyDescent="0.25">
      <c r="A514" s="151"/>
      <c r="B514" s="160" t="s">
        <v>57</v>
      </c>
      <c r="C514" s="160"/>
      <c r="D514" s="160"/>
      <c r="E514" s="160"/>
      <c r="F514" s="154">
        <v>0</v>
      </c>
      <c r="G514" s="154"/>
      <c r="H514" s="154"/>
      <c r="I514" s="154"/>
      <c r="J514" s="154"/>
      <c r="K514" s="154"/>
      <c r="L514" s="154"/>
      <c r="M514" s="154"/>
      <c r="N514" s="154"/>
      <c r="O514" s="154"/>
      <c r="P514" s="154">
        <v>0</v>
      </c>
      <c r="Q514" s="154"/>
      <c r="R514" s="154"/>
      <c r="S514" s="154">
        <v>0</v>
      </c>
      <c r="T514" s="154"/>
      <c r="U514" s="154">
        <v>0</v>
      </c>
      <c r="V514" s="154">
        <v>0</v>
      </c>
      <c r="W514" s="154">
        <v>0</v>
      </c>
      <c r="X514" s="154">
        <v>0</v>
      </c>
      <c r="Y514" s="154">
        <v>0</v>
      </c>
      <c r="Z514" s="154">
        <v>0</v>
      </c>
      <c r="AA514" s="154">
        <v>0</v>
      </c>
      <c r="AB514" s="154">
        <v>0</v>
      </c>
      <c r="AC514" s="154">
        <v>4213539.28</v>
      </c>
      <c r="AD514" s="154">
        <v>0</v>
      </c>
    </row>
    <row r="515" spans="1:30" x14ac:dyDescent="0.25">
      <c r="A515" s="151"/>
      <c r="B515" s="160" t="s">
        <v>58</v>
      </c>
      <c r="C515" s="160"/>
      <c r="D515" s="160"/>
      <c r="E515" s="160"/>
      <c r="F515" s="154">
        <v>0</v>
      </c>
      <c r="G515" s="154"/>
      <c r="H515" s="154"/>
      <c r="I515" s="154"/>
      <c r="J515" s="154"/>
      <c r="K515" s="154"/>
      <c r="L515" s="154"/>
      <c r="M515" s="154"/>
      <c r="N515" s="154"/>
      <c r="O515" s="154"/>
      <c r="P515" s="154">
        <v>0</v>
      </c>
      <c r="Q515" s="154"/>
      <c r="R515" s="154"/>
      <c r="S515" s="154">
        <v>0</v>
      </c>
      <c r="T515" s="154"/>
      <c r="U515" s="154">
        <v>0</v>
      </c>
      <c r="V515" s="154">
        <v>0</v>
      </c>
      <c r="W515" s="154">
        <v>0</v>
      </c>
      <c r="X515" s="154">
        <v>0</v>
      </c>
      <c r="Y515" s="154">
        <v>0</v>
      </c>
      <c r="Z515" s="154">
        <v>0</v>
      </c>
      <c r="AA515" s="154">
        <v>0</v>
      </c>
      <c r="AB515" s="154">
        <v>0</v>
      </c>
      <c r="AC515" s="154">
        <v>0</v>
      </c>
      <c r="AD515" s="154">
        <v>0</v>
      </c>
    </row>
    <row r="516" spans="1:30" x14ac:dyDescent="0.25">
      <c r="A516" s="151"/>
      <c r="B516" s="160" t="s">
        <v>59</v>
      </c>
      <c r="C516" s="160"/>
      <c r="D516" s="160"/>
      <c r="E516" s="160"/>
      <c r="F516" s="154">
        <v>0</v>
      </c>
      <c r="G516" s="154"/>
      <c r="H516" s="154"/>
      <c r="I516" s="154"/>
      <c r="J516" s="154"/>
      <c r="K516" s="154"/>
      <c r="L516" s="154"/>
      <c r="M516" s="154"/>
      <c r="N516" s="154"/>
      <c r="O516" s="154"/>
      <c r="P516" s="154">
        <v>0</v>
      </c>
      <c r="Q516" s="154"/>
      <c r="R516" s="154"/>
      <c r="S516" s="154">
        <v>0</v>
      </c>
      <c r="T516" s="154"/>
      <c r="U516" s="154">
        <v>0</v>
      </c>
      <c r="V516" s="154">
        <v>0</v>
      </c>
      <c r="W516" s="154">
        <v>0</v>
      </c>
      <c r="X516" s="154">
        <v>0</v>
      </c>
      <c r="Y516" s="154">
        <v>0</v>
      </c>
      <c r="Z516" s="154">
        <v>0</v>
      </c>
      <c r="AA516" s="154">
        <v>0</v>
      </c>
      <c r="AB516" s="154">
        <v>0</v>
      </c>
      <c r="AC516" s="154">
        <v>0</v>
      </c>
      <c r="AD516" s="154">
        <v>0</v>
      </c>
    </row>
    <row r="517" spans="1:30" x14ac:dyDescent="0.25">
      <c r="A517" s="151"/>
      <c r="B517" s="160" t="s">
        <v>60</v>
      </c>
      <c r="C517" s="160"/>
      <c r="D517" s="160"/>
      <c r="E517" s="160"/>
      <c r="F517" s="154">
        <v>0</v>
      </c>
      <c r="G517" s="154"/>
      <c r="H517" s="154"/>
      <c r="I517" s="154"/>
      <c r="J517" s="154"/>
      <c r="K517" s="154"/>
      <c r="L517" s="154"/>
      <c r="M517" s="154"/>
      <c r="N517" s="154"/>
      <c r="O517" s="154"/>
      <c r="P517" s="154">
        <v>0</v>
      </c>
      <c r="Q517" s="154"/>
      <c r="R517" s="154"/>
      <c r="S517" s="154">
        <v>0</v>
      </c>
      <c r="T517" s="154"/>
      <c r="U517" s="154">
        <v>0</v>
      </c>
      <c r="V517" s="154">
        <v>0</v>
      </c>
      <c r="W517" s="154">
        <v>0</v>
      </c>
      <c r="X517" s="154">
        <v>0</v>
      </c>
      <c r="Y517" s="154">
        <v>0</v>
      </c>
      <c r="Z517" s="154">
        <v>0</v>
      </c>
      <c r="AA517" s="154">
        <v>0</v>
      </c>
      <c r="AB517" s="154">
        <v>0</v>
      </c>
      <c r="AC517" s="154">
        <v>0</v>
      </c>
      <c r="AD517" s="154">
        <v>0</v>
      </c>
    </row>
    <row r="518" spans="1:30" x14ac:dyDescent="0.25">
      <c r="A518" s="151"/>
      <c r="B518" s="160" t="s">
        <v>61</v>
      </c>
      <c r="C518" s="160"/>
      <c r="D518" s="160"/>
      <c r="E518" s="160"/>
      <c r="F518" s="154">
        <v>0</v>
      </c>
      <c r="G518" s="154"/>
      <c r="H518" s="154"/>
      <c r="I518" s="154"/>
      <c r="J518" s="154"/>
      <c r="K518" s="154"/>
      <c r="L518" s="154"/>
      <c r="M518" s="154"/>
      <c r="N518" s="154"/>
      <c r="O518" s="154"/>
      <c r="P518" s="154">
        <v>0</v>
      </c>
      <c r="Q518" s="154"/>
      <c r="R518" s="154"/>
      <c r="S518" s="154">
        <v>0</v>
      </c>
      <c r="T518" s="154"/>
      <c r="U518" s="154">
        <v>0</v>
      </c>
      <c r="V518" s="154">
        <v>0</v>
      </c>
      <c r="W518" s="154">
        <v>0</v>
      </c>
      <c r="X518" s="154">
        <v>0</v>
      </c>
      <c r="Y518" s="154">
        <v>0</v>
      </c>
      <c r="Z518" s="154">
        <v>0</v>
      </c>
      <c r="AA518" s="154">
        <v>0</v>
      </c>
      <c r="AB518" s="154">
        <v>0</v>
      </c>
      <c r="AC518" s="154">
        <v>0</v>
      </c>
      <c r="AD518" s="154">
        <v>0</v>
      </c>
    </row>
    <row r="519" spans="1:30" x14ac:dyDescent="0.25">
      <c r="A519" s="151"/>
      <c r="B519" s="160" t="s">
        <v>62</v>
      </c>
      <c r="C519" s="160"/>
      <c r="D519" s="160"/>
      <c r="E519" s="160"/>
      <c r="F519" s="154">
        <v>0</v>
      </c>
      <c r="G519" s="154"/>
      <c r="H519" s="154"/>
      <c r="I519" s="154"/>
      <c r="J519" s="154"/>
      <c r="K519" s="154"/>
      <c r="L519" s="154"/>
      <c r="M519" s="154"/>
      <c r="N519" s="154"/>
      <c r="O519" s="154"/>
      <c r="P519" s="154">
        <v>0</v>
      </c>
      <c r="Q519" s="154"/>
      <c r="R519" s="154"/>
      <c r="S519" s="154">
        <v>0</v>
      </c>
      <c r="T519" s="154"/>
      <c r="U519" s="154">
        <v>0</v>
      </c>
      <c r="V519" s="154">
        <v>0</v>
      </c>
      <c r="W519" s="154">
        <v>0</v>
      </c>
      <c r="X519" s="154">
        <v>0</v>
      </c>
      <c r="Y519" s="154">
        <v>0</v>
      </c>
      <c r="Z519" s="154">
        <v>0</v>
      </c>
      <c r="AA519" s="154">
        <v>0</v>
      </c>
      <c r="AB519" s="154">
        <v>0</v>
      </c>
      <c r="AC519" s="154">
        <v>413670.57</v>
      </c>
      <c r="AD519" s="154">
        <v>0</v>
      </c>
    </row>
    <row r="520" spans="1:30" x14ac:dyDescent="0.25">
      <c r="A520" s="151"/>
      <c r="B520" s="160" t="s">
        <v>63</v>
      </c>
      <c r="C520" s="160"/>
      <c r="D520" s="160"/>
      <c r="E520" s="160"/>
      <c r="F520" s="154">
        <v>0</v>
      </c>
      <c r="G520" s="154"/>
      <c r="H520" s="154"/>
      <c r="I520" s="154"/>
      <c r="J520" s="154"/>
      <c r="K520" s="154"/>
      <c r="L520" s="154"/>
      <c r="M520" s="154"/>
      <c r="N520" s="154"/>
      <c r="O520" s="154"/>
      <c r="P520" s="154">
        <v>0</v>
      </c>
      <c r="Q520" s="154"/>
      <c r="R520" s="154"/>
      <c r="S520" s="154">
        <v>0</v>
      </c>
      <c r="T520" s="154"/>
      <c r="U520" s="154">
        <v>0</v>
      </c>
      <c r="V520" s="154">
        <v>0</v>
      </c>
      <c r="W520" s="154">
        <v>0</v>
      </c>
      <c r="X520" s="154">
        <v>0</v>
      </c>
      <c r="Y520" s="154">
        <v>0</v>
      </c>
      <c r="Z520" s="154">
        <v>0</v>
      </c>
      <c r="AA520" s="154">
        <v>0</v>
      </c>
      <c r="AB520" s="154">
        <v>0</v>
      </c>
      <c r="AC520" s="154">
        <v>0</v>
      </c>
      <c r="AD520" s="154">
        <v>0</v>
      </c>
    </row>
    <row r="521" spans="1:30" x14ac:dyDescent="0.25">
      <c r="A521" s="151"/>
      <c r="B521" s="160" t="s">
        <v>64</v>
      </c>
      <c r="C521" s="160"/>
      <c r="D521" s="160"/>
      <c r="E521" s="160"/>
      <c r="F521" s="154">
        <v>0</v>
      </c>
      <c r="G521" s="154"/>
      <c r="H521" s="154"/>
      <c r="I521" s="154"/>
      <c r="J521" s="154"/>
      <c r="K521" s="154"/>
      <c r="L521" s="154"/>
      <c r="M521" s="154"/>
      <c r="N521" s="154"/>
      <c r="O521" s="154"/>
      <c r="P521" s="154">
        <v>0</v>
      </c>
      <c r="Q521" s="154"/>
      <c r="R521" s="154"/>
      <c r="S521" s="154">
        <v>0</v>
      </c>
      <c r="T521" s="154"/>
      <c r="U521" s="154">
        <v>0</v>
      </c>
      <c r="V521" s="154">
        <v>0</v>
      </c>
      <c r="W521" s="154">
        <v>0</v>
      </c>
      <c r="X521" s="154">
        <v>0</v>
      </c>
      <c r="Y521" s="154">
        <v>0</v>
      </c>
      <c r="Z521" s="154">
        <v>0</v>
      </c>
      <c r="AA521" s="154">
        <v>0</v>
      </c>
      <c r="AB521" s="154">
        <v>0</v>
      </c>
      <c r="AC521" s="154">
        <v>0</v>
      </c>
      <c r="AD521" s="154">
        <v>0</v>
      </c>
    </row>
    <row r="522" spans="1:30" x14ac:dyDescent="0.25">
      <c r="A522" s="151"/>
      <c r="B522" s="160" t="s">
        <v>65</v>
      </c>
      <c r="C522" s="160"/>
      <c r="D522" s="160"/>
      <c r="E522" s="160"/>
      <c r="F522" s="154">
        <v>0</v>
      </c>
      <c r="G522" s="154"/>
      <c r="H522" s="154"/>
      <c r="I522" s="154"/>
      <c r="J522" s="154"/>
      <c r="K522" s="154"/>
      <c r="L522" s="154"/>
      <c r="M522" s="154"/>
      <c r="N522" s="154"/>
      <c r="O522" s="154"/>
      <c r="P522" s="154">
        <v>0</v>
      </c>
      <c r="Q522" s="154"/>
      <c r="R522" s="154"/>
      <c r="S522" s="154">
        <v>0</v>
      </c>
      <c r="T522" s="154"/>
      <c r="U522" s="154">
        <v>0</v>
      </c>
      <c r="V522" s="154">
        <v>0</v>
      </c>
      <c r="W522" s="154">
        <v>0</v>
      </c>
      <c r="X522" s="154">
        <v>0</v>
      </c>
      <c r="Y522" s="154">
        <v>0</v>
      </c>
      <c r="Z522" s="154">
        <v>0</v>
      </c>
      <c r="AA522" s="154">
        <v>0</v>
      </c>
      <c r="AB522" s="154">
        <v>0</v>
      </c>
      <c r="AC522" s="154">
        <v>0</v>
      </c>
      <c r="AD522" s="154">
        <v>0</v>
      </c>
    </row>
    <row r="523" spans="1:30" x14ac:dyDescent="0.25">
      <c r="A523" s="151"/>
      <c r="B523" s="160" t="s">
        <v>66</v>
      </c>
      <c r="C523" s="160"/>
      <c r="D523" s="160"/>
      <c r="E523" s="160"/>
      <c r="F523" s="154">
        <v>0</v>
      </c>
      <c r="G523" s="154"/>
      <c r="H523" s="154"/>
      <c r="I523" s="154"/>
      <c r="J523" s="154"/>
      <c r="K523" s="154"/>
      <c r="L523" s="154"/>
      <c r="M523" s="154"/>
      <c r="N523" s="154"/>
      <c r="O523" s="154"/>
      <c r="P523" s="154">
        <v>0</v>
      </c>
      <c r="Q523" s="154"/>
      <c r="R523" s="154"/>
      <c r="S523" s="154">
        <v>0</v>
      </c>
      <c r="T523" s="154"/>
      <c r="U523" s="154">
        <v>0</v>
      </c>
      <c r="V523" s="154">
        <v>0</v>
      </c>
      <c r="W523" s="154">
        <v>0</v>
      </c>
      <c r="X523" s="154">
        <v>0</v>
      </c>
      <c r="Y523" s="154">
        <v>0</v>
      </c>
      <c r="Z523" s="154">
        <v>0</v>
      </c>
      <c r="AA523" s="154">
        <v>0</v>
      </c>
      <c r="AB523" s="154">
        <v>0</v>
      </c>
      <c r="AC523" s="154">
        <v>0</v>
      </c>
      <c r="AD523" s="154">
        <v>0</v>
      </c>
    </row>
    <row r="524" spans="1:30" x14ac:dyDescent="0.25">
      <c r="A524" s="151"/>
      <c r="B524" s="160" t="s">
        <v>67</v>
      </c>
      <c r="C524" s="160"/>
      <c r="D524" s="160"/>
      <c r="E524" s="160"/>
      <c r="F524" s="154">
        <v>0</v>
      </c>
      <c r="G524" s="154"/>
      <c r="H524" s="154"/>
      <c r="I524" s="154"/>
      <c r="J524" s="154"/>
      <c r="K524" s="154"/>
      <c r="L524" s="154"/>
      <c r="M524" s="154"/>
      <c r="N524" s="154"/>
      <c r="O524" s="154"/>
      <c r="P524" s="154">
        <v>0</v>
      </c>
      <c r="Q524" s="154"/>
      <c r="R524" s="154"/>
      <c r="S524" s="154">
        <v>0</v>
      </c>
      <c r="T524" s="154"/>
      <c r="U524" s="154">
        <v>0</v>
      </c>
      <c r="V524" s="154">
        <v>0</v>
      </c>
      <c r="W524" s="154">
        <v>0</v>
      </c>
      <c r="X524" s="154">
        <v>0</v>
      </c>
      <c r="Y524" s="154">
        <v>0</v>
      </c>
      <c r="Z524" s="154">
        <v>0</v>
      </c>
      <c r="AA524" s="154">
        <v>0</v>
      </c>
      <c r="AB524" s="154">
        <v>0</v>
      </c>
      <c r="AC524" s="154">
        <v>0</v>
      </c>
      <c r="AD524" s="154">
        <v>0</v>
      </c>
    </row>
    <row r="525" spans="1:30" x14ac:dyDescent="0.25">
      <c r="A525" s="170" t="s">
        <v>68</v>
      </c>
      <c r="B525" s="171" t="s">
        <v>69</v>
      </c>
      <c r="C525" s="160"/>
      <c r="D525" s="160"/>
      <c r="E525" s="160"/>
      <c r="F525" s="150">
        <v>0</v>
      </c>
      <c r="G525" s="150"/>
      <c r="H525" s="150"/>
      <c r="I525" s="150"/>
      <c r="J525" s="150"/>
      <c r="K525" s="150"/>
      <c r="L525" s="150"/>
      <c r="M525" s="150"/>
      <c r="N525" s="150"/>
      <c r="O525" s="150"/>
      <c r="P525" s="150">
        <v>0</v>
      </c>
      <c r="Q525" s="150"/>
      <c r="R525" s="150"/>
      <c r="S525" s="150">
        <v>0</v>
      </c>
      <c r="T525" s="150"/>
      <c r="U525" s="150">
        <v>0</v>
      </c>
      <c r="V525" s="150">
        <v>0</v>
      </c>
      <c r="W525" s="150">
        <f>+W526</f>
        <v>339205.08</v>
      </c>
      <c r="X525" s="150">
        <v>0</v>
      </c>
      <c r="Y525" s="150">
        <v>0</v>
      </c>
      <c r="Z525" s="150">
        <v>0</v>
      </c>
      <c r="AA525" s="150">
        <v>0</v>
      </c>
      <c r="AB525" s="150">
        <v>0</v>
      </c>
      <c r="AC525" s="150">
        <f>+AC526</f>
        <v>1386548.38</v>
      </c>
      <c r="AD525" s="150">
        <f>+AD526</f>
        <v>339205.08</v>
      </c>
    </row>
    <row r="526" spans="1:30" x14ac:dyDescent="0.25">
      <c r="A526" s="170"/>
      <c r="B526" s="160" t="s">
        <v>70</v>
      </c>
      <c r="C526" s="160"/>
      <c r="D526" s="160"/>
      <c r="E526" s="160"/>
      <c r="F526" s="154">
        <v>0</v>
      </c>
      <c r="G526" s="154"/>
      <c r="H526" s="154"/>
      <c r="I526" s="154"/>
      <c r="J526" s="154"/>
      <c r="K526" s="154"/>
      <c r="L526" s="154"/>
      <c r="M526" s="154"/>
      <c r="N526" s="154"/>
      <c r="O526" s="154"/>
      <c r="P526" s="154">
        <v>0</v>
      </c>
      <c r="Q526" s="154"/>
      <c r="R526" s="154"/>
      <c r="S526" s="154">
        <v>0</v>
      </c>
      <c r="T526" s="154"/>
      <c r="U526" s="154">
        <v>0</v>
      </c>
      <c r="V526" s="154">
        <v>0</v>
      </c>
      <c r="W526" s="154">
        <v>339205.08</v>
      </c>
      <c r="X526" s="154">
        <v>0</v>
      </c>
      <c r="Y526" s="154">
        <v>0</v>
      </c>
      <c r="Z526" s="154">
        <v>0</v>
      </c>
      <c r="AA526" s="154">
        <v>0</v>
      </c>
      <c r="AB526" s="154">
        <v>0</v>
      </c>
      <c r="AC526" s="154">
        <v>1386548.38</v>
      </c>
      <c r="AD526" s="154">
        <f>SUM(F526:X526)</f>
        <v>339205.08</v>
      </c>
    </row>
    <row r="527" spans="1:30" x14ac:dyDescent="0.25">
      <c r="A527" s="170"/>
      <c r="B527" s="160" t="s">
        <v>71</v>
      </c>
      <c r="C527" s="160"/>
      <c r="D527" s="160"/>
      <c r="E527" s="160"/>
      <c r="F527" s="154">
        <v>0</v>
      </c>
      <c r="G527" s="154"/>
      <c r="H527" s="154"/>
      <c r="I527" s="154"/>
      <c r="J527" s="154"/>
      <c r="K527" s="154"/>
      <c r="L527" s="154"/>
      <c r="M527" s="154"/>
      <c r="N527" s="154"/>
      <c r="O527" s="154"/>
      <c r="P527" s="154">
        <v>0</v>
      </c>
      <c r="Q527" s="154"/>
      <c r="R527" s="154"/>
      <c r="S527" s="154">
        <v>0</v>
      </c>
      <c r="T527" s="154"/>
      <c r="U527" s="154">
        <v>0</v>
      </c>
      <c r="V527" s="154">
        <v>0</v>
      </c>
      <c r="W527" s="154">
        <v>0</v>
      </c>
      <c r="X527" s="154">
        <v>0</v>
      </c>
      <c r="Y527" s="154">
        <v>0</v>
      </c>
      <c r="Z527" s="154">
        <v>0</v>
      </c>
      <c r="AA527" s="154">
        <v>0</v>
      </c>
      <c r="AB527" s="154">
        <v>0</v>
      </c>
      <c r="AC527" s="154">
        <v>0</v>
      </c>
      <c r="AD527" s="154">
        <v>0</v>
      </c>
    </row>
    <row r="528" spans="1:30" x14ac:dyDescent="0.25">
      <c r="A528" s="170"/>
      <c r="B528" s="160" t="s">
        <v>72</v>
      </c>
      <c r="C528" s="160"/>
      <c r="D528" s="160"/>
      <c r="E528" s="160"/>
      <c r="F528" s="154">
        <v>0</v>
      </c>
      <c r="G528" s="154"/>
      <c r="H528" s="154"/>
      <c r="I528" s="154"/>
      <c r="J528" s="154"/>
      <c r="K528" s="154"/>
      <c r="L528" s="154"/>
      <c r="M528" s="154"/>
      <c r="N528" s="154"/>
      <c r="O528" s="154"/>
      <c r="P528" s="154">
        <v>0</v>
      </c>
      <c r="Q528" s="154"/>
      <c r="R528" s="154"/>
      <c r="S528" s="154">
        <v>0</v>
      </c>
      <c r="T528" s="154"/>
      <c r="U528" s="154">
        <v>0</v>
      </c>
      <c r="V528" s="154">
        <v>0</v>
      </c>
      <c r="W528" s="154">
        <v>0</v>
      </c>
      <c r="X528" s="154">
        <v>0</v>
      </c>
      <c r="Y528" s="154">
        <v>0</v>
      </c>
      <c r="Z528" s="154">
        <v>0</v>
      </c>
      <c r="AA528" s="154">
        <v>0</v>
      </c>
      <c r="AB528" s="154">
        <v>0</v>
      </c>
      <c r="AC528" s="154">
        <v>0</v>
      </c>
      <c r="AD528" s="154">
        <v>0</v>
      </c>
    </row>
    <row r="529" spans="1:30" x14ac:dyDescent="0.25">
      <c r="A529" s="170"/>
      <c r="B529" s="160" t="s">
        <v>73</v>
      </c>
      <c r="C529" s="160"/>
      <c r="D529" s="160"/>
      <c r="E529" s="160"/>
      <c r="F529" s="154">
        <v>0</v>
      </c>
      <c r="G529" s="154"/>
      <c r="H529" s="154"/>
      <c r="I529" s="154"/>
      <c r="J529" s="154"/>
      <c r="K529" s="154"/>
      <c r="L529" s="154"/>
      <c r="M529" s="154"/>
      <c r="N529" s="154"/>
      <c r="O529" s="154"/>
      <c r="P529" s="154">
        <v>0</v>
      </c>
      <c r="Q529" s="154"/>
      <c r="R529" s="154"/>
      <c r="S529" s="154">
        <v>0</v>
      </c>
      <c r="T529" s="154"/>
      <c r="U529" s="154">
        <v>0</v>
      </c>
      <c r="V529" s="154">
        <v>0</v>
      </c>
      <c r="W529" s="154">
        <v>0</v>
      </c>
      <c r="X529" s="154">
        <v>0</v>
      </c>
      <c r="Y529" s="154">
        <v>0</v>
      </c>
      <c r="Z529" s="154">
        <v>0</v>
      </c>
      <c r="AA529" s="154">
        <v>0</v>
      </c>
      <c r="AB529" s="154">
        <v>0</v>
      </c>
      <c r="AC529" s="154">
        <v>0</v>
      </c>
      <c r="AD529" s="154">
        <v>0</v>
      </c>
    </row>
    <row r="530" spans="1:30" x14ac:dyDescent="0.25">
      <c r="A530" s="170"/>
      <c r="B530" s="160" t="s">
        <v>74</v>
      </c>
      <c r="C530" s="160"/>
      <c r="D530" s="160"/>
      <c r="E530" s="160"/>
      <c r="F530" s="154">
        <v>0</v>
      </c>
      <c r="G530" s="154"/>
      <c r="H530" s="154"/>
      <c r="I530" s="154"/>
      <c r="J530" s="154"/>
      <c r="K530" s="154"/>
      <c r="L530" s="154"/>
      <c r="M530" s="154"/>
      <c r="N530" s="154"/>
      <c r="O530" s="154"/>
      <c r="P530" s="154">
        <v>0</v>
      </c>
      <c r="Q530" s="154"/>
      <c r="R530" s="154"/>
      <c r="S530" s="154">
        <v>0</v>
      </c>
      <c r="T530" s="154"/>
      <c r="U530" s="154">
        <v>0</v>
      </c>
      <c r="V530" s="154">
        <v>0</v>
      </c>
      <c r="W530" s="154">
        <v>0</v>
      </c>
      <c r="X530" s="154">
        <v>0</v>
      </c>
      <c r="Y530" s="154">
        <v>0</v>
      </c>
      <c r="Z530" s="154">
        <v>0</v>
      </c>
      <c r="AA530" s="154">
        <v>0</v>
      </c>
      <c r="AB530" s="154">
        <v>0</v>
      </c>
      <c r="AC530" s="154">
        <v>0</v>
      </c>
      <c r="AD530" s="154">
        <v>0</v>
      </c>
    </row>
    <row r="531" spans="1:30" x14ac:dyDescent="0.25">
      <c r="A531" s="170" t="s">
        <v>75</v>
      </c>
      <c r="B531" s="171" t="s">
        <v>76</v>
      </c>
      <c r="C531" s="160"/>
      <c r="D531" s="160"/>
      <c r="E531" s="160"/>
      <c r="F531" s="150">
        <v>0</v>
      </c>
      <c r="G531" s="150"/>
      <c r="H531" s="150"/>
      <c r="I531" s="150"/>
      <c r="J531" s="150"/>
      <c r="K531" s="150"/>
      <c r="L531" s="150"/>
      <c r="M531" s="150"/>
      <c r="N531" s="150"/>
      <c r="O531" s="150"/>
      <c r="P531" s="150">
        <v>0</v>
      </c>
      <c r="Q531" s="150"/>
      <c r="R531" s="150"/>
      <c r="S531" s="150">
        <v>0</v>
      </c>
      <c r="T531" s="150"/>
      <c r="U531" s="150">
        <v>0</v>
      </c>
      <c r="V531" s="150">
        <v>0</v>
      </c>
      <c r="W531" s="150">
        <v>0</v>
      </c>
      <c r="X531" s="150">
        <v>0</v>
      </c>
      <c r="Y531" s="150">
        <v>0</v>
      </c>
      <c r="Z531" s="150">
        <v>0</v>
      </c>
      <c r="AA531" s="150">
        <v>0</v>
      </c>
      <c r="AB531" s="150">
        <v>0</v>
      </c>
      <c r="AC531" s="150">
        <v>0</v>
      </c>
      <c r="AD531" s="150">
        <v>0</v>
      </c>
    </row>
    <row r="532" spans="1:30" x14ac:dyDescent="0.25">
      <c r="A532" s="170"/>
      <c r="B532" s="171" t="s">
        <v>77</v>
      </c>
      <c r="C532" s="160"/>
      <c r="D532" s="160"/>
      <c r="E532" s="160"/>
      <c r="F532" s="154">
        <v>0</v>
      </c>
      <c r="G532" s="154"/>
      <c r="H532" s="154"/>
      <c r="I532" s="154"/>
      <c r="J532" s="154"/>
      <c r="K532" s="154"/>
      <c r="L532" s="154"/>
      <c r="M532" s="154"/>
      <c r="N532" s="154"/>
      <c r="O532" s="154"/>
      <c r="P532" s="154">
        <v>0</v>
      </c>
      <c r="Q532" s="154"/>
      <c r="R532" s="154"/>
      <c r="S532" s="154">
        <v>0</v>
      </c>
      <c r="T532" s="154"/>
      <c r="U532" s="154">
        <v>0</v>
      </c>
      <c r="V532" s="154">
        <v>0</v>
      </c>
      <c r="W532" s="154">
        <v>0</v>
      </c>
      <c r="X532" s="154">
        <v>0</v>
      </c>
      <c r="Y532" s="154">
        <v>0</v>
      </c>
      <c r="Z532" s="154">
        <v>0</v>
      </c>
      <c r="AA532" s="154">
        <v>0</v>
      </c>
      <c r="AB532" s="154">
        <v>0</v>
      </c>
      <c r="AC532" s="154">
        <v>0</v>
      </c>
      <c r="AD532" s="154">
        <v>0</v>
      </c>
    </row>
    <row r="533" spans="1:30" x14ac:dyDescent="0.25">
      <c r="A533" s="170"/>
      <c r="B533" s="160" t="s">
        <v>78</v>
      </c>
      <c r="C533" s="160"/>
      <c r="D533" s="160"/>
      <c r="E533" s="160"/>
      <c r="F533" s="154">
        <v>0</v>
      </c>
      <c r="G533" s="154"/>
      <c r="H533" s="154"/>
      <c r="I533" s="154"/>
      <c r="J533" s="154"/>
      <c r="K533" s="154"/>
      <c r="L533" s="154"/>
      <c r="M533" s="154"/>
      <c r="N533" s="154"/>
      <c r="O533" s="154"/>
      <c r="P533" s="154">
        <v>0</v>
      </c>
      <c r="Q533" s="154"/>
      <c r="R533" s="154"/>
      <c r="S533" s="154">
        <v>0</v>
      </c>
      <c r="T533" s="154"/>
      <c r="U533" s="154">
        <v>0</v>
      </c>
      <c r="V533" s="154">
        <v>0</v>
      </c>
      <c r="W533" s="154">
        <v>0</v>
      </c>
      <c r="X533" s="154">
        <v>0</v>
      </c>
      <c r="Y533" s="154">
        <v>0</v>
      </c>
      <c r="Z533" s="154">
        <v>0</v>
      </c>
      <c r="AA533" s="154">
        <v>0</v>
      </c>
      <c r="AB533" s="154">
        <v>0</v>
      </c>
      <c r="AC533" s="154">
        <v>0</v>
      </c>
      <c r="AD533" s="154">
        <v>0</v>
      </c>
    </row>
    <row r="534" spans="1:30" x14ac:dyDescent="0.25">
      <c r="A534" s="170"/>
      <c r="B534" s="160" t="s">
        <v>79</v>
      </c>
      <c r="C534" s="160"/>
      <c r="D534" s="160"/>
      <c r="E534" s="160"/>
      <c r="F534" s="154">
        <v>0</v>
      </c>
      <c r="G534" s="154"/>
      <c r="H534" s="154"/>
      <c r="I534" s="154"/>
      <c r="J534" s="154"/>
      <c r="K534" s="154"/>
      <c r="L534" s="154"/>
      <c r="M534" s="154"/>
      <c r="N534" s="154"/>
      <c r="O534" s="154"/>
      <c r="P534" s="154">
        <v>0</v>
      </c>
      <c r="Q534" s="154"/>
      <c r="R534" s="154"/>
      <c r="S534" s="154">
        <v>0</v>
      </c>
      <c r="T534" s="154"/>
      <c r="U534" s="154">
        <v>0</v>
      </c>
      <c r="V534" s="154">
        <v>0</v>
      </c>
      <c r="W534" s="154">
        <v>0</v>
      </c>
      <c r="X534" s="154">
        <v>0</v>
      </c>
      <c r="Y534" s="154">
        <v>0</v>
      </c>
      <c r="Z534" s="154">
        <v>0</v>
      </c>
      <c r="AA534" s="154">
        <v>0</v>
      </c>
      <c r="AB534" s="154">
        <v>0</v>
      </c>
      <c r="AC534" s="154">
        <v>0</v>
      </c>
      <c r="AD534" s="154">
        <v>0</v>
      </c>
    </row>
    <row r="535" spans="1:30" x14ac:dyDescent="0.25">
      <c r="A535" s="170"/>
      <c r="B535" s="160" t="s">
        <v>80</v>
      </c>
      <c r="C535" s="160"/>
      <c r="D535" s="160"/>
      <c r="E535" s="160"/>
      <c r="F535" s="154">
        <v>0</v>
      </c>
      <c r="G535" s="154"/>
      <c r="H535" s="154"/>
      <c r="I535" s="154"/>
      <c r="J535" s="154"/>
      <c r="K535" s="154"/>
      <c r="L535" s="154"/>
      <c r="M535" s="154"/>
      <c r="N535" s="154"/>
      <c r="O535" s="154"/>
      <c r="P535" s="154">
        <v>0</v>
      </c>
      <c r="Q535" s="154"/>
      <c r="R535" s="154"/>
      <c r="S535" s="154">
        <v>0</v>
      </c>
      <c r="T535" s="154"/>
      <c r="U535" s="154">
        <v>0</v>
      </c>
      <c r="V535" s="154">
        <v>0</v>
      </c>
      <c r="W535" s="154">
        <v>0</v>
      </c>
      <c r="X535" s="154">
        <v>0</v>
      </c>
      <c r="Y535" s="154">
        <v>0</v>
      </c>
      <c r="Z535" s="154">
        <v>0</v>
      </c>
      <c r="AA535" s="154">
        <v>0</v>
      </c>
      <c r="AB535" s="154">
        <v>0</v>
      </c>
      <c r="AC535" s="154">
        <v>0</v>
      </c>
      <c r="AD535" s="154">
        <v>0</v>
      </c>
    </row>
    <row r="536" spans="1:30" x14ac:dyDescent="0.25">
      <c r="A536" s="170" t="s">
        <v>81</v>
      </c>
      <c r="B536" s="171" t="s">
        <v>82</v>
      </c>
      <c r="C536" s="160"/>
      <c r="D536" s="160"/>
      <c r="E536" s="160"/>
      <c r="F536" s="150">
        <v>0</v>
      </c>
      <c r="G536" s="150"/>
      <c r="H536" s="150"/>
      <c r="I536" s="150"/>
      <c r="J536" s="150"/>
      <c r="K536" s="150"/>
      <c r="L536" s="150"/>
      <c r="M536" s="150"/>
      <c r="N536" s="150"/>
      <c r="O536" s="150"/>
      <c r="P536" s="150">
        <v>0</v>
      </c>
      <c r="Q536" s="150"/>
      <c r="R536" s="150"/>
      <c r="S536" s="150">
        <v>0</v>
      </c>
      <c r="T536" s="150"/>
      <c r="U536" s="150">
        <v>0</v>
      </c>
      <c r="V536" s="150">
        <v>0</v>
      </c>
      <c r="W536" s="150">
        <v>0</v>
      </c>
      <c r="X536" s="150">
        <v>0</v>
      </c>
      <c r="Y536" s="150">
        <v>0</v>
      </c>
      <c r="Z536" s="150">
        <v>0</v>
      </c>
      <c r="AA536" s="150">
        <v>0</v>
      </c>
      <c r="AB536" s="150">
        <v>0</v>
      </c>
      <c r="AC536" s="150">
        <v>0</v>
      </c>
      <c r="AD536" s="150">
        <v>0</v>
      </c>
    </row>
    <row r="537" spans="1:30" x14ac:dyDescent="0.25">
      <c r="A537" s="170"/>
      <c r="B537" s="160" t="s">
        <v>83</v>
      </c>
      <c r="C537" s="160"/>
      <c r="D537" s="160"/>
      <c r="E537" s="160"/>
      <c r="F537" s="154">
        <v>0</v>
      </c>
      <c r="G537" s="154"/>
      <c r="H537" s="154"/>
      <c r="I537" s="154"/>
      <c r="J537" s="154"/>
      <c r="K537" s="154"/>
      <c r="L537" s="154"/>
      <c r="M537" s="154"/>
      <c r="N537" s="154"/>
      <c r="O537" s="154"/>
      <c r="P537" s="154">
        <v>0</v>
      </c>
      <c r="Q537" s="154"/>
      <c r="R537" s="154"/>
      <c r="S537" s="154">
        <v>0</v>
      </c>
      <c r="T537" s="154"/>
      <c r="U537" s="154">
        <v>0</v>
      </c>
      <c r="V537" s="154">
        <v>0</v>
      </c>
      <c r="W537" s="154">
        <v>0</v>
      </c>
      <c r="X537" s="154">
        <v>0</v>
      </c>
      <c r="Y537" s="154">
        <v>0</v>
      </c>
      <c r="Z537" s="154">
        <v>0</v>
      </c>
      <c r="AA537" s="154">
        <v>0</v>
      </c>
      <c r="AB537" s="154">
        <v>0</v>
      </c>
      <c r="AC537" s="154">
        <v>0</v>
      </c>
      <c r="AD537" s="154">
        <v>0</v>
      </c>
    </row>
    <row r="538" spans="1:30" x14ac:dyDescent="0.25">
      <c r="A538" s="170"/>
      <c r="B538" s="160" t="s">
        <v>84</v>
      </c>
      <c r="C538" s="160"/>
      <c r="D538" s="160"/>
      <c r="E538" s="160"/>
      <c r="F538" s="154">
        <v>0</v>
      </c>
      <c r="G538" s="154"/>
      <c r="H538" s="154"/>
      <c r="I538" s="154"/>
      <c r="J538" s="154"/>
      <c r="K538" s="154"/>
      <c r="L538" s="154"/>
      <c r="M538" s="154"/>
      <c r="N538" s="154"/>
      <c r="O538" s="154"/>
      <c r="P538" s="154">
        <v>0</v>
      </c>
      <c r="Q538" s="154"/>
      <c r="R538" s="154"/>
      <c r="S538" s="154">
        <v>0</v>
      </c>
      <c r="T538" s="154"/>
      <c r="U538" s="154">
        <v>0</v>
      </c>
      <c r="V538" s="154">
        <v>0</v>
      </c>
      <c r="W538" s="154">
        <v>0</v>
      </c>
      <c r="X538" s="154">
        <v>0</v>
      </c>
      <c r="Y538" s="154">
        <v>0</v>
      </c>
      <c r="Z538" s="154">
        <v>0</v>
      </c>
      <c r="AA538" s="154">
        <v>0</v>
      </c>
      <c r="AB538" s="154">
        <v>0</v>
      </c>
      <c r="AC538" s="154">
        <v>0</v>
      </c>
      <c r="AD538" s="154">
        <v>0</v>
      </c>
    </row>
    <row r="539" spans="1:30" x14ac:dyDescent="0.25">
      <c r="A539" s="170"/>
      <c r="B539" s="160" t="s">
        <v>85</v>
      </c>
      <c r="C539" s="160"/>
      <c r="D539" s="160"/>
      <c r="E539" s="160"/>
      <c r="F539" s="154">
        <v>0</v>
      </c>
      <c r="G539" s="154"/>
      <c r="H539" s="154"/>
      <c r="I539" s="154"/>
      <c r="J539" s="154"/>
      <c r="K539" s="154"/>
      <c r="L539" s="154"/>
      <c r="M539" s="154"/>
      <c r="N539" s="154"/>
      <c r="O539" s="154"/>
      <c r="P539" s="154">
        <v>0</v>
      </c>
      <c r="Q539" s="154"/>
      <c r="R539" s="154"/>
      <c r="S539" s="154">
        <v>0</v>
      </c>
      <c r="T539" s="154"/>
      <c r="U539" s="154">
        <v>0</v>
      </c>
      <c r="V539" s="154">
        <v>0</v>
      </c>
      <c r="W539" s="154">
        <v>0</v>
      </c>
      <c r="X539" s="154">
        <v>0</v>
      </c>
      <c r="Y539" s="154">
        <v>0</v>
      </c>
      <c r="Z539" s="154">
        <v>0</v>
      </c>
      <c r="AA539" s="154">
        <v>0</v>
      </c>
      <c r="AB539" s="154">
        <v>0</v>
      </c>
      <c r="AC539" s="154">
        <v>0</v>
      </c>
      <c r="AD539" s="154">
        <v>0</v>
      </c>
    </row>
    <row r="540" spans="1:30" x14ac:dyDescent="0.25">
      <c r="A540" s="170"/>
      <c r="B540" s="160" t="s">
        <v>86</v>
      </c>
      <c r="C540" s="160"/>
      <c r="D540" s="160"/>
      <c r="E540" s="160"/>
      <c r="F540" s="154">
        <v>0</v>
      </c>
      <c r="G540" s="154"/>
      <c r="H540" s="154"/>
      <c r="I540" s="154"/>
      <c r="J540" s="154"/>
      <c r="K540" s="154"/>
      <c r="L540" s="154"/>
      <c r="M540" s="154"/>
      <c r="N540" s="154"/>
      <c r="O540" s="154"/>
      <c r="P540" s="154">
        <v>0</v>
      </c>
      <c r="Q540" s="154"/>
      <c r="R540" s="154"/>
      <c r="S540" s="154">
        <v>0</v>
      </c>
      <c r="T540" s="154"/>
      <c r="U540" s="154">
        <v>0</v>
      </c>
      <c r="V540" s="154">
        <v>0</v>
      </c>
      <c r="W540" s="154">
        <v>0</v>
      </c>
      <c r="X540" s="154">
        <v>0</v>
      </c>
      <c r="Y540" s="154">
        <v>0</v>
      </c>
      <c r="Z540" s="154">
        <v>0</v>
      </c>
      <c r="AA540" s="154">
        <v>0</v>
      </c>
      <c r="AB540" s="154">
        <v>0</v>
      </c>
      <c r="AC540" s="154">
        <v>0</v>
      </c>
      <c r="AD540" s="154">
        <v>0</v>
      </c>
    </row>
    <row r="541" spans="1:30" x14ac:dyDescent="0.25">
      <c r="A541" s="151"/>
      <c r="B541" s="160" t="s">
        <v>87</v>
      </c>
      <c r="C541" s="160"/>
      <c r="D541" s="160"/>
      <c r="E541" s="160"/>
      <c r="F541" s="154">
        <v>0</v>
      </c>
      <c r="G541" s="154"/>
      <c r="H541" s="154"/>
      <c r="I541" s="154"/>
      <c r="J541" s="154"/>
      <c r="K541" s="154"/>
      <c r="L541" s="154"/>
      <c r="M541" s="154"/>
      <c r="N541" s="154"/>
      <c r="O541" s="154"/>
      <c r="P541" s="154">
        <v>0</v>
      </c>
      <c r="Q541" s="154"/>
      <c r="R541" s="154"/>
      <c r="S541" s="154">
        <v>0</v>
      </c>
      <c r="T541" s="154"/>
      <c r="U541" s="154">
        <v>0</v>
      </c>
      <c r="V541" s="154">
        <v>0</v>
      </c>
      <c r="W541" s="154">
        <v>0</v>
      </c>
      <c r="X541" s="154">
        <v>0</v>
      </c>
      <c r="Y541" s="154">
        <v>0</v>
      </c>
      <c r="Z541" s="154">
        <v>0</v>
      </c>
      <c r="AA541" s="154">
        <v>0</v>
      </c>
      <c r="AB541" s="154">
        <v>0</v>
      </c>
      <c r="AC541" s="154">
        <v>0</v>
      </c>
      <c r="AD541" s="154">
        <v>0</v>
      </c>
    </row>
    <row r="542" spans="1:30" x14ac:dyDescent="0.25">
      <c r="A542" s="151"/>
      <c r="B542" s="171" t="s">
        <v>88</v>
      </c>
      <c r="C542" s="160"/>
      <c r="D542" s="160"/>
      <c r="E542" s="160"/>
      <c r="F542" s="172">
        <f>+F475+F457+F463</f>
        <v>1436184.49</v>
      </c>
      <c r="G542" s="172"/>
      <c r="H542" s="172"/>
      <c r="I542" s="172"/>
      <c r="J542" s="172"/>
      <c r="K542" s="172"/>
      <c r="L542" s="172"/>
      <c r="M542" s="172"/>
      <c r="N542" s="172"/>
      <c r="O542" s="172"/>
      <c r="P542" s="172">
        <f>+P475+P457+P463</f>
        <v>30037220.419999998</v>
      </c>
      <c r="Q542" s="172"/>
      <c r="R542" s="172"/>
      <c r="S542" s="172">
        <f>+S475+S463+S457</f>
        <v>18518446.710000001</v>
      </c>
      <c r="T542" s="172"/>
      <c r="U542" s="172">
        <f>+U475+U463+U457</f>
        <v>16556646.970000001</v>
      </c>
      <c r="V542" s="172">
        <f>+V475+V463+V457</f>
        <v>18498856.440000001</v>
      </c>
      <c r="W542" s="172">
        <f>+W525+W475+W463+W457</f>
        <v>19426319.559999999</v>
      </c>
      <c r="X542" s="172">
        <f>+X525+X475+X463+X457</f>
        <v>20835322.759999998</v>
      </c>
      <c r="Y542" s="172">
        <f>+Y487+Y475+Y463+Y457</f>
        <v>16180790.719999999</v>
      </c>
      <c r="Z542" s="172">
        <f>+Z487+Z475+Z463+Z457</f>
        <v>13098517.689999999</v>
      </c>
      <c r="AA542" s="172">
        <f>+AA487+AA475+AA463+AA457</f>
        <v>12838631.76</v>
      </c>
      <c r="AB542" s="172">
        <f>+AB487+AB475+AB463+AB457</f>
        <v>15911809.390000001</v>
      </c>
      <c r="AC542" s="172">
        <f>+AC487+AC475+AC463+AC457+AC513+AC525</f>
        <v>45711399.130000003</v>
      </c>
      <c r="AD542" s="172">
        <f>+AD475+AD463+AD457+AD525</f>
        <v>222802216.81000003</v>
      </c>
    </row>
    <row r="543" spans="1:30" x14ac:dyDescent="0.25">
      <c r="A543" s="151"/>
      <c r="B543" s="171"/>
      <c r="C543" s="160"/>
      <c r="D543" s="160"/>
      <c r="E543" s="160"/>
      <c r="F543" s="154"/>
      <c r="G543" s="154"/>
      <c r="H543" s="154"/>
      <c r="I543" s="154"/>
      <c r="J543" s="154"/>
      <c r="K543" s="154"/>
      <c r="L543" s="154"/>
      <c r="M543" s="154"/>
      <c r="N543" s="154"/>
      <c r="O543" s="154"/>
      <c r="P543" s="154"/>
      <c r="Q543" s="154"/>
      <c r="R543" s="154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154"/>
    </row>
    <row r="544" spans="1:30" x14ac:dyDescent="0.25">
      <c r="A544" s="170" t="s">
        <v>89</v>
      </c>
      <c r="B544" s="171" t="s">
        <v>90</v>
      </c>
      <c r="C544" s="160"/>
      <c r="D544" s="160"/>
      <c r="E544" s="160"/>
      <c r="F544" s="154"/>
      <c r="G544" s="154"/>
      <c r="H544" s="154"/>
      <c r="I544" s="154"/>
      <c r="J544" s="154"/>
      <c r="K544" s="154"/>
      <c r="L544" s="154"/>
      <c r="M544" s="154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  <c r="AA544" s="154"/>
      <c r="AB544" s="154"/>
      <c r="AC544" s="154"/>
      <c r="AD544" s="154"/>
    </row>
    <row r="545" spans="1:30" x14ac:dyDescent="0.25">
      <c r="A545" s="170" t="s">
        <v>91</v>
      </c>
      <c r="B545" s="171" t="s">
        <v>92</v>
      </c>
      <c r="C545" s="160"/>
      <c r="D545" s="160"/>
      <c r="E545" s="160"/>
      <c r="F545" s="150">
        <v>0</v>
      </c>
      <c r="G545" s="150"/>
      <c r="H545" s="150"/>
      <c r="I545" s="150"/>
      <c r="J545" s="150"/>
      <c r="K545" s="150"/>
      <c r="L545" s="150"/>
      <c r="M545" s="150"/>
      <c r="N545" s="150"/>
      <c r="O545" s="150"/>
      <c r="P545" s="150">
        <v>0</v>
      </c>
      <c r="Q545" s="150"/>
      <c r="R545" s="150"/>
      <c r="S545" s="150">
        <v>0</v>
      </c>
      <c r="T545" s="150"/>
      <c r="U545" s="150">
        <v>0</v>
      </c>
      <c r="V545" s="150">
        <v>0</v>
      </c>
      <c r="W545" s="150">
        <v>0</v>
      </c>
      <c r="X545" s="150">
        <v>0</v>
      </c>
      <c r="Y545" s="150">
        <v>0</v>
      </c>
      <c r="Z545" s="150">
        <v>0</v>
      </c>
      <c r="AA545" s="150">
        <v>0</v>
      </c>
      <c r="AB545" s="150">
        <v>0</v>
      </c>
      <c r="AC545" s="150">
        <v>0</v>
      </c>
      <c r="AD545" s="150">
        <v>0</v>
      </c>
    </row>
    <row r="546" spans="1:30" x14ac:dyDescent="0.25">
      <c r="A546" s="151"/>
      <c r="B546" s="160" t="s">
        <v>93</v>
      </c>
      <c r="C546" s="160"/>
      <c r="D546" s="160" t="s">
        <v>94</v>
      </c>
      <c r="E546" s="160"/>
      <c r="F546" s="154">
        <v>0</v>
      </c>
      <c r="G546" s="154"/>
      <c r="H546" s="154"/>
      <c r="I546" s="154"/>
      <c r="J546" s="154"/>
      <c r="K546" s="154"/>
      <c r="L546" s="154"/>
      <c r="M546" s="154"/>
      <c r="N546" s="154"/>
      <c r="O546" s="154"/>
      <c r="P546" s="154">
        <v>0</v>
      </c>
      <c r="Q546" s="154"/>
      <c r="R546" s="154"/>
      <c r="S546" s="154">
        <v>0</v>
      </c>
      <c r="T546" s="154"/>
      <c r="U546" s="154">
        <v>0</v>
      </c>
      <c r="V546" s="154">
        <v>0</v>
      </c>
      <c r="W546" s="154">
        <v>0</v>
      </c>
      <c r="X546" s="154">
        <v>0</v>
      </c>
      <c r="Y546" s="154">
        <v>0</v>
      </c>
      <c r="Z546" s="154">
        <v>0</v>
      </c>
      <c r="AA546" s="154">
        <v>0</v>
      </c>
      <c r="AB546" s="154">
        <v>0</v>
      </c>
      <c r="AC546" s="154">
        <v>0</v>
      </c>
      <c r="AD546" s="154">
        <v>0</v>
      </c>
    </row>
    <row r="547" spans="1:30" x14ac:dyDescent="0.25">
      <c r="A547" s="151"/>
      <c r="B547" s="160" t="s">
        <v>95</v>
      </c>
      <c r="C547" s="160"/>
      <c r="D547" s="160"/>
      <c r="E547" s="160"/>
      <c r="F547" s="154">
        <v>0</v>
      </c>
      <c r="G547" s="154"/>
      <c r="H547" s="154"/>
      <c r="I547" s="154"/>
      <c r="J547" s="154"/>
      <c r="K547" s="154"/>
      <c r="L547" s="154"/>
      <c r="M547" s="154"/>
      <c r="N547" s="154"/>
      <c r="O547" s="154"/>
      <c r="P547" s="154">
        <v>0</v>
      </c>
      <c r="Q547" s="154"/>
      <c r="R547" s="154"/>
      <c r="S547" s="154">
        <v>0</v>
      </c>
      <c r="T547" s="154"/>
      <c r="U547" s="154">
        <v>0</v>
      </c>
      <c r="V547" s="154">
        <v>0</v>
      </c>
      <c r="W547" s="154">
        <v>0</v>
      </c>
      <c r="X547" s="154">
        <v>0</v>
      </c>
      <c r="Y547" s="154">
        <v>0</v>
      </c>
      <c r="Z547" s="154">
        <v>0</v>
      </c>
      <c r="AA547" s="154">
        <v>0</v>
      </c>
      <c r="AB547" s="154">
        <v>0</v>
      </c>
      <c r="AC547" s="154">
        <v>0</v>
      </c>
      <c r="AD547" s="154">
        <v>0</v>
      </c>
    </row>
    <row r="548" spans="1:30" x14ac:dyDescent="0.25">
      <c r="A548" s="170" t="s">
        <v>96</v>
      </c>
      <c r="B548" s="173" t="s">
        <v>97</v>
      </c>
      <c r="C548" s="160"/>
      <c r="D548" s="160"/>
      <c r="E548" s="160"/>
      <c r="F548" s="150">
        <v>0</v>
      </c>
      <c r="G548" s="150"/>
      <c r="H548" s="150"/>
      <c r="I548" s="150"/>
      <c r="J548" s="150"/>
      <c r="K548" s="150"/>
      <c r="L548" s="150"/>
      <c r="M548" s="150"/>
      <c r="N548" s="150"/>
      <c r="O548" s="150"/>
      <c r="P548" s="150">
        <v>0</v>
      </c>
      <c r="Q548" s="150"/>
      <c r="R548" s="150"/>
      <c r="S548" s="150">
        <v>0</v>
      </c>
      <c r="T548" s="150"/>
      <c r="U548" s="150">
        <v>0</v>
      </c>
      <c r="V548" s="150">
        <v>0</v>
      </c>
      <c r="W548" s="150">
        <v>0</v>
      </c>
      <c r="X548" s="150">
        <v>0</v>
      </c>
      <c r="Y548" s="150">
        <v>0</v>
      </c>
      <c r="Z548" s="150">
        <v>0</v>
      </c>
      <c r="AA548" s="150">
        <v>0</v>
      </c>
      <c r="AB548" s="150">
        <v>0</v>
      </c>
      <c r="AC548" s="150">
        <v>0</v>
      </c>
      <c r="AD548" s="150">
        <v>0</v>
      </c>
    </row>
    <row r="549" spans="1:30" x14ac:dyDescent="0.25">
      <c r="A549" s="151"/>
      <c r="B549" s="160" t="s">
        <v>98</v>
      </c>
      <c r="C549" s="160"/>
      <c r="D549" s="160"/>
      <c r="E549" s="160"/>
      <c r="F549" s="154">
        <v>0</v>
      </c>
      <c r="G549" s="154"/>
      <c r="H549" s="154"/>
      <c r="I549" s="154"/>
      <c r="J549" s="154"/>
      <c r="K549" s="154"/>
      <c r="L549" s="154"/>
      <c r="M549" s="154"/>
      <c r="N549" s="154"/>
      <c r="O549" s="154"/>
      <c r="P549" s="154">
        <v>0</v>
      </c>
      <c r="Q549" s="154"/>
      <c r="R549" s="154"/>
      <c r="S549" s="154">
        <v>0</v>
      </c>
      <c r="T549" s="154"/>
      <c r="U549" s="154">
        <v>0</v>
      </c>
      <c r="V549" s="154">
        <v>0</v>
      </c>
      <c r="W549" s="154">
        <v>0</v>
      </c>
      <c r="X549" s="154">
        <v>0</v>
      </c>
      <c r="Y549" s="154">
        <v>0</v>
      </c>
      <c r="Z549" s="154">
        <v>0</v>
      </c>
      <c r="AA549" s="154">
        <v>0</v>
      </c>
      <c r="AB549" s="154">
        <v>0</v>
      </c>
      <c r="AC549" s="154">
        <v>0</v>
      </c>
      <c r="AD549" s="154">
        <v>0</v>
      </c>
    </row>
    <row r="550" spans="1:30" x14ac:dyDescent="0.25">
      <c r="A550" s="151"/>
      <c r="B550" s="160" t="s">
        <v>99</v>
      </c>
      <c r="C550" s="160"/>
      <c r="D550" s="160"/>
      <c r="E550" s="160"/>
      <c r="F550" s="154">
        <v>0</v>
      </c>
      <c r="G550" s="154"/>
      <c r="H550" s="154"/>
      <c r="I550" s="154"/>
      <c r="J550" s="154"/>
      <c r="K550" s="154"/>
      <c r="L550" s="154"/>
      <c r="M550" s="154"/>
      <c r="N550" s="154"/>
      <c r="O550" s="154"/>
      <c r="P550" s="154">
        <v>0</v>
      </c>
      <c r="Q550" s="154"/>
      <c r="R550" s="154"/>
      <c r="S550" s="154">
        <v>0</v>
      </c>
      <c r="T550" s="154"/>
      <c r="U550" s="154">
        <v>0</v>
      </c>
      <c r="V550" s="154">
        <v>0</v>
      </c>
      <c r="W550" s="154">
        <v>0</v>
      </c>
      <c r="X550" s="154">
        <v>0</v>
      </c>
      <c r="Y550" s="154">
        <v>0</v>
      </c>
      <c r="Z550" s="154">
        <v>0</v>
      </c>
      <c r="AA550" s="154">
        <v>0</v>
      </c>
      <c r="AB550" s="154">
        <v>0</v>
      </c>
      <c r="AC550" s="154">
        <v>0</v>
      </c>
      <c r="AD550" s="154">
        <v>0</v>
      </c>
    </row>
    <row r="551" spans="1:30" x14ac:dyDescent="0.25">
      <c r="A551" s="170" t="s">
        <v>100</v>
      </c>
      <c r="B551" s="171" t="s">
        <v>101</v>
      </c>
      <c r="C551" s="160"/>
      <c r="D551" s="160"/>
      <c r="E551" s="160"/>
      <c r="F551" s="150">
        <v>0</v>
      </c>
      <c r="G551" s="150"/>
      <c r="H551" s="150"/>
      <c r="I551" s="150"/>
      <c r="J551" s="150"/>
      <c r="K551" s="150"/>
      <c r="L551" s="150"/>
      <c r="M551" s="150"/>
      <c r="N551" s="150"/>
      <c r="O551" s="150"/>
      <c r="P551" s="150">
        <v>0</v>
      </c>
      <c r="Q551" s="150"/>
      <c r="R551" s="150"/>
      <c r="S551" s="150">
        <v>0</v>
      </c>
      <c r="T551" s="150"/>
      <c r="U551" s="150">
        <v>0</v>
      </c>
      <c r="V551" s="150">
        <v>0</v>
      </c>
      <c r="W551" s="150">
        <v>0</v>
      </c>
      <c r="X551" s="150">
        <v>0</v>
      </c>
      <c r="Y551" s="150">
        <v>0</v>
      </c>
      <c r="Z551" s="150">
        <v>0</v>
      </c>
      <c r="AA551" s="150">
        <v>0</v>
      </c>
      <c r="AB551" s="150">
        <v>0</v>
      </c>
      <c r="AC551" s="150">
        <v>0</v>
      </c>
      <c r="AD551" s="150">
        <v>0</v>
      </c>
    </row>
    <row r="552" spans="1:30" x14ac:dyDescent="0.25">
      <c r="A552" s="151"/>
      <c r="B552" s="174" t="s">
        <v>102</v>
      </c>
      <c r="C552" s="160"/>
      <c r="D552" s="160"/>
      <c r="E552" s="160"/>
      <c r="F552" s="154">
        <v>0</v>
      </c>
      <c r="G552" s="154"/>
      <c r="H552" s="154"/>
      <c r="I552" s="154"/>
      <c r="J552" s="154"/>
      <c r="K552" s="154"/>
      <c r="L552" s="154"/>
      <c r="M552" s="154"/>
      <c r="N552" s="154"/>
      <c r="O552" s="154"/>
      <c r="P552" s="154">
        <v>0</v>
      </c>
      <c r="Q552" s="154"/>
      <c r="R552" s="154"/>
      <c r="S552" s="154">
        <v>0</v>
      </c>
      <c r="T552" s="154"/>
      <c r="U552" s="154">
        <v>0</v>
      </c>
      <c r="V552" s="154">
        <v>0</v>
      </c>
      <c r="W552" s="154">
        <v>0</v>
      </c>
      <c r="X552" s="154">
        <v>0</v>
      </c>
      <c r="Y552" s="154">
        <v>0</v>
      </c>
      <c r="Z552" s="154">
        <v>0</v>
      </c>
      <c r="AA552" s="154">
        <v>0</v>
      </c>
      <c r="AB552" s="154">
        <v>0</v>
      </c>
      <c r="AC552" s="154">
        <v>0</v>
      </c>
      <c r="AD552" s="154">
        <v>0</v>
      </c>
    </row>
    <row r="553" spans="1:30" x14ac:dyDescent="0.25">
      <c r="A553" s="151"/>
      <c r="B553" s="174" t="s">
        <v>103</v>
      </c>
      <c r="C553" s="160"/>
      <c r="D553" s="160"/>
      <c r="E553" s="160"/>
      <c r="F553" s="175">
        <v>0</v>
      </c>
      <c r="G553" s="175"/>
      <c r="H553" s="175"/>
      <c r="I553" s="175"/>
      <c r="J553" s="175"/>
      <c r="K553" s="175"/>
      <c r="L553" s="175"/>
      <c r="M553" s="175"/>
      <c r="N553" s="175"/>
      <c r="O553" s="175"/>
      <c r="P553" s="175">
        <v>0</v>
      </c>
      <c r="Q553" s="175"/>
      <c r="R553" s="175"/>
      <c r="S553" s="175">
        <v>0</v>
      </c>
      <c r="T553" s="175"/>
      <c r="U553" s="175">
        <v>0</v>
      </c>
      <c r="V553" s="175">
        <v>0</v>
      </c>
      <c r="W553" s="175">
        <v>0</v>
      </c>
      <c r="X553" s="175">
        <v>0</v>
      </c>
      <c r="Y553" s="175">
        <v>0</v>
      </c>
      <c r="Z553" s="154">
        <v>0</v>
      </c>
      <c r="AA553" s="154">
        <v>0</v>
      </c>
      <c r="AB553" s="154">
        <v>0</v>
      </c>
      <c r="AC553" s="154">
        <v>0</v>
      </c>
      <c r="AD553" s="175">
        <v>0</v>
      </c>
    </row>
    <row r="554" spans="1:30" x14ac:dyDescent="0.25">
      <c r="A554" s="151"/>
      <c r="B554" s="171" t="s">
        <v>104</v>
      </c>
      <c r="C554" s="160"/>
      <c r="D554" s="160"/>
      <c r="E554" s="160"/>
      <c r="F554" s="150">
        <f>+F550+F549+F548+F547+F545+F544</f>
        <v>0</v>
      </c>
      <c r="G554" s="150"/>
      <c r="H554" s="150"/>
      <c r="I554" s="150"/>
      <c r="J554" s="150"/>
      <c r="K554" s="150"/>
      <c r="L554" s="150"/>
      <c r="M554" s="150"/>
      <c r="N554" s="150"/>
      <c r="O554" s="150"/>
      <c r="P554" s="150">
        <f>+P550+P549+P548+P547+P545+P544</f>
        <v>0</v>
      </c>
      <c r="Q554" s="150"/>
      <c r="R554" s="150"/>
      <c r="S554" s="150">
        <f>+S550+S549+S548+S547+S545+S544</f>
        <v>0</v>
      </c>
      <c r="T554" s="150"/>
      <c r="U554" s="150">
        <f>+U550+U549+U548+U547+U545+U544</f>
        <v>0</v>
      </c>
      <c r="V554" s="150">
        <f t="shared" ref="V554:AD554" si="24">+V550+V549+V548+V547+V545+V544</f>
        <v>0</v>
      </c>
      <c r="W554" s="150">
        <f t="shared" si="24"/>
        <v>0</v>
      </c>
      <c r="X554" s="150">
        <f t="shared" si="24"/>
        <v>0</v>
      </c>
      <c r="Y554" s="150">
        <f t="shared" si="24"/>
        <v>0</v>
      </c>
      <c r="Z554" s="150">
        <f t="shared" si="24"/>
        <v>0</v>
      </c>
      <c r="AA554" s="150">
        <f t="shared" si="24"/>
        <v>0</v>
      </c>
      <c r="AB554" s="150">
        <f t="shared" si="24"/>
        <v>0</v>
      </c>
      <c r="AC554" s="150">
        <v>0</v>
      </c>
      <c r="AD554" s="150">
        <f t="shared" si="24"/>
        <v>0</v>
      </c>
    </row>
    <row r="555" spans="1:30" x14ac:dyDescent="0.25">
      <c r="A555" s="151"/>
      <c r="B555" s="171"/>
      <c r="C555" s="160"/>
      <c r="D555" s="160"/>
      <c r="E555" s="160"/>
      <c r="F555" s="154"/>
      <c r="G555" s="154"/>
      <c r="H555" s="154"/>
      <c r="I555" s="154"/>
      <c r="J555" s="154"/>
      <c r="K555" s="154"/>
      <c r="L555" s="154"/>
      <c r="M555" s="154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  <c r="AA555" s="154"/>
      <c r="AB555" s="154"/>
      <c r="AC555" s="154"/>
      <c r="AD555" s="154"/>
    </row>
    <row r="556" spans="1:30" ht="15.75" thickBot="1" x14ac:dyDescent="0.3">
      <c r="A556" s="160"/>
      <c r="B556" s="171" t="s">
        <v>105</v>
      </c>
      <c r="C556" s="160"/>
      <c r="D556" s="160"/>
      <c r="E556" s="160"/>
      <c r="F556" s="176">
        <f>+F554+F542</f>
        <v>1436184.49</v>
      </c>
      <c r="G556" s="176"/>
      <c r="H556" s="176"/>
      <c r="I556" s="176"/>
      <c r="J556" s="176"/>
      <c r="K556" s="176"/>
      <c r="L556" s="176"/>
      <c r="M556" s="176"/>
      <c r="N556" s="176"/>
      <c r="O556" s="176"/>
      <c r="P556" s="176">
        <f>+P545+P542</f>
        <v>30037220.419999998</v>
      </c>
      <c r="Q556" s="176"/>
      <c r="R556" s="176"/>
      <c r="S556" s="176">
        <f ca="1">SUM(S471:S556)</f>
        <v>18518446.710000001</v>
      </c>
      <c r="T556" s="176"/>
      <c r="U556" s="176">
        <f t="shared" ref="U556:AB556" si="25">+U542</f>
        <v>16556646.970000001</v>
      </c>
      <c r="V556" s="176">
        <f t="shared" si="25"/>
        <v>18498856.440000001</v>
      </c>
      <c r="W556" s="176">
        <f t="shared" si="25"/>
        <v>19426319.559999999</v>
      </c>
      <c r="X556" s="176">
        <f t="shared" si="25"/>
        <v>20835322.759999998</v>
      </c>
      <c r="Y556" s="176">
        <f t="shared" si="25"/>
        <v>16180790.719999999</v>
      </c>
      <c r="Z556" s="176">
        <f t="shared" si="25"/>
        <v>13098517.689999999</v>
      </c>
      <c r="AA556" s="176">
        <f t="shared" si="25"/>
        <v>12838631.76</v>
      </c>
      <c r="AB556" s="176">
        <f t="shared" si="25"/>
        <v>15911809.390000001</v>
      </c>
      <c r="AC556" s="176">
        <f>+AC542</f>
        <v>45711399.130000003</v>
      </c>
      <c r="AD556" s="176">
        <f>+AD542</f>
        <v>222802216.81000003</v>
      </c>
    </row>
    <row r="557" spans="1:30" ht="15.75" thickTop="1" x14ac:dyDescent="0.25">
      <c r="A557" s="160"/>
      <c r="B557" s="171"/>
      <c r="C557" s="160"/>
      <c r="D557" s="160"/>
      <c r="E557" s="160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</row>
    <row r="558" spans="1:30" x14ac:dyDescent="0.25">
      <c r="A558" s="160"/>
      <c r="B558" s="171"/>
      <c r="C558" s="160"/>
      <c r="D558" s="160"/>
      <c r="E558" s="160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</row>
    <row r="559" spans="1:30" x14ac:dyDescent="0.25">
      <c r="A559" s="160"/>
      <c r="B559" s="171"/>
      <c r="C559" s="160"/>
      <c r="D559" s="160"/>
      <c r="E559" s="16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</row>
    <row r="560" spans="1:30" x14ac:dyDescent="0.25">
      <c r="A560" s="160"/>
      <c r="B560" s="171"/>
      <c r="C560" s="160"/>
      <c r="D560" s="160"/>
      <c r="E560" s="16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</row>
    <row r="561" spans="1:30" x14ac:dyDescent="0.25">
      <c r="A561" s="160"/>
      <c r="B561" s="171"/>
      <c r="C561" s="160"/>
      <c r="D561" s="160"/>
      <c r="E561" s="16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</row>
    <row r="562" spans="1:30" x14ac:dyDescent="0.25">
      <c r="A562" s="160"/>
      <c r="B562" s="171"/>
      <c r="C562" s="160"/>
      <c r="D562" s="160"/>
      <c r="E562" s="16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</row>
    <row r="563" spans="1:30" x14ac:dyDescent="0.25">
      <c r="A563" s="160"/>
      <c r="B563" s="171"/>
      <c r="C563" s="160"/>
      <c r="D563" s="160"/>
      <c r="E563" s="16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</row>
    <row r="564" spans="1:30" x14ac:dyDescent="0.25">
      <c r="A564" s="110"/>
      <c r="B564" s="121"/>
      <c r="C564" s="110"/>
      <c r="D564" s="110"/>
      <c r="E564" s="11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</row>
    <row r="565" spans="1:30" x14ac:dyDescent="0.25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</row>
    <row r="566" spans="1:30" ht="15" customHeight="1" x14ac:dyDescent="0.25">
      <c r="A566" s="84"/>
      <c r="B566" s="434" t="s">
        <v>106</v>
      </c>
      <c r="C566" s="434"/>
      <c r="D566" s="434"/>
      <c r="E566" s="84"/>
      <c r="F566" s="435" t="s">
        <v>107</v>
      </c>
      <c r="G566" s="435"/>
      <c r="H566" s="435"/>
      <c r="I566" s="435"/>
      <c r="J566" s="435"/>
      <c r="K566" s="435"/>
      <c r="L566" s="435"/>
      <c r="M566" s="435"/>
      <c r="N566" s="435"/>
      <c r="O566" s="435"/>
      <c r="P566" s="435"/>
      <c r="Q566" s="435"/>
      <c r="R566" s="435"/>
      <c r="S566" s="435"/>
      <c r="T566" s="276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84"/>
    </row>
    <row r="567" spans="1:30" x14ac:dyDescent="0.25">
      <c r="A567" s="128"/>
      <c r="B567" s="84"/>
      <c r="C567" s="84"/>
      <c r="D567" s="83"/>
      <c r="E567" s="83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129"/>
    </row>
    <row r="568" spans="1:30" x14ac:dyDescent="0.25">
      <c r="A568" s="84"/>
      <c r="B568" s="84"/>
      <c r="C568" s="84"/>
      <c r="D568" s="83"/>
      <c r="E568" s="83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</row>
    <row r="569" spans="1:30" x14ac:dyDescent="0.25">
      <c r="A569" s="84"/>
      <c r="B569" s="437" t="s">
        <v>154</v>
      </c>
      <c r="C569" s="437"/>
      <c r="D569" s="437"/>
      <c r="E569" s="83"/>
      <c r="F569" s="437" t="s">
        <v>160</v>
      </c>
      <c r="G569" s="437"/>
      <c r="H569" s="437"/>
      <c r="I569" s="437"/>
      <c r="J569" s="437"/>
      <c r="K569" s="437"/>
      <c r="L569" s="437"/>
      <c r="M569" s="437"/>
      <c r="N569" s="437"/>
      <c r="O569" s="437"/>
      <c r="P569" s="437"/>
      <c r="Q569" s="437"/>
      <c r="R569" s="437"/>
      <c r="S569" s="437"/>
      <c r="T569" s="274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84"/>
    </row>
    <row r="570" spans="1:30" x14ac:dyDescent="0.25">
      <c r="A570" s="131"/>
      <c r="B570" s="438" t="s">
        <v>108</v>
      </c>
      <c r="C570" s="438"/>
      <c r="D570" s="438"/>
      <c r="E570" s="83"/>
      <c r="F570" s="438" t="s">
        <v>159</v>
      </c>
      <c r="G570" s="438"/>
      <c r="H570" s="438"/>
      <c r="I570" s="438"/>
      <c r="J570" s="438"/>
      <c r="K570" s="438"/>
      <c r="L570" s="438"/>
      <c r="M570" s="438"/>
      <c r="N570" s="438"/>
      <c r="O570" s="438"/>
      <c r="P570" s="438"/>
      <c r="Q570" s="438"/>
      <c r="R570" s="438"/>
      <c r="S570" s="438"/>
      <c r="T570" s="275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33"/>
    </row>
    <row r="571" spans="1:30" x14ac:dyDescent="0.25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  <c r="AD571" s="83"/>
    </row>
    <row r="580" spans="1:30" ht="15.75" x14ac:dyDescent="0.25">
      <c r="A580" s="188"/>
      <c r="B580" s="188"/>
      <c r="C580" s="188"/>
      <c r="D580" s="188"/>
      <c r="E580" s="188"/>
      <c r="F580" s="188"/>
      <c r="G580" s="188"/>
      <c r="H580" s="188"/>
      <c r="I580" s="188"/>
      <c r="J580" s="188"/>
      <c r="K580" s="188"/>
      <c r="L580" s="188"/>
      <c r="M580" s="188"/>
      <c r="N580" s="188"/>
      <c r="O580" s="188"/>
      <c r="P580" s="188"/>
      <c r="Q580" s="188"/>
      <c r="R580" s="188"/>
    </row>
    <row r="581" spans="1:30" ht="15.75" x14ac:dyDescent="0.25">
      <c r="A581" s="188"/>
      <c r="B581" s="188"/>
      <c r="C581" s="188"/>
      <c r="D581" s="188"/>
      <c r="E581" s="188"/>
      <c r="F581" s="188"/>
      <c r="G581" s="188"/>
      <c r="H581" s="188"/>
      <c r="I581" s="188"/>
      <c r="J581" s="188"/>
      <c r="K581" s="188"/>
      <c r="L581" s="188"/>
      <c r="M581" s="188"/>
      <c r="N581" s="188"/>
      <c r="O581" s="188"/>
      <c r="P581" s="188"/>
      <c r="Q581" s="188"/>
      <c r="R581" s="188"/>
    </row>
    <row r="582" spans="1:30" ht="15.75" x14ac:dyDescent="0.25">
      <c r="A582" s="188"/>
      <c r="B582" s="188"/>
      <c r="C582" s="188"/>
      <c r="D582" s="188"/>
      <c r="E582" s="188"/>
      <c r="F582" s="188"/>
      <c r="G582" s="188"/>
      <c r="H582" s="188"/>
      <c r="I582" s="188"/>
      <c r="J582" s="188"/>
      <c r="K582" s="188"/>
      <c r="L582" s="188"/>
      <c r="M582" s="188"/>
      <c r="N582" s="188"/>
      <c r="O582" s="188"/>
      <c r="P582" s="188"/>
      <c r="Q582" s="188"/>
      <c r="R582" s="188"/>
    </row>
    <row r="583" spans="1:30" ht="15.75" x14ac:dyDescent="0.25">
      <c r="A583" s="188"/>
      <c r="B583" s="188"/>
      <c r="C583" s="188"/>
      <c r="D583" s="188"/>
      <c r="E583" s="188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</row>
    <row r="584" spans="1:30" ht="15.75" x14ac:dyDescent="0.25">
      <c r="A584" s="188"/>
      <c r="B584" s="188"/>
      <c r="C584" s="188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</row>
    <row r="585" spans="1:30" ht="15.75" x14ac:dyDescent="0.25">
      <c r="A585" s="188"/>
      <c r="B585" s="188"/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</row>
    <row r="586" spans="1:30" ht="15.75" x14ac:dyDescent="0.25">
      <c r="A586" s="441" t="s">
        <v>0</v>
      </c>
      <c r="B586" s="441"/>
      <c r="C586" s="441"/>
      <c r="D586" s="441"/>
      <c r="E586" s="441"/>
      <c r="F586" s="441"/>
      <c r="G586" s="441"/>
      <c r="H586" s="441"/>
      <c r="I586" s="441"/>
      <c r="J586" s="441"/>
      <c r="K586" s="441"/>
      <c r="L586" s="441"/>
      <c r="M586" s="441"/>
      <c r="N586" s="441"/>
      <c r="O586" s="441"/>
      <c r="P586" s="441"/>
      <c r="Q586" s="396"/>
      <c r="R586" s="300"/>
      <c r="S586" s="187"/>
      <c r="T586" s="187"/>
      <c r="U586" s="187"/>
      <c r="V586" s="187"/>
      <c r="W586" s="187"/>
      <c r="X586" s="187"/>
      <c r="Y586" s="187"/>
      <c r="Z586" s="187"/>
      <c r="AA586" s="187"/>
      <c r="AB586" s="187"/>
      <c r="AC586" s="187"/>
      <c r="AD586" s="187"/>
    </row>
    <row r="587" spans="1:30" ht="15.75" x14ac:dyDescent="0.25">
      <c r="A587" s="441" t="s">
        <v>187</v>
      </c>
      <c r="B587" s="441"/>
      <c r="C587" s="441"/>
      <c r="D587" s="441"/>
      <c r="E587" s="441"/>
      <c r="F587" s="441"/>
      <c r="G587" s="441"/>
      <c r="H587" s="441"/>
      <c r="I587" s="441"/>
      <c r="J587" s="441"/>
      <c r="K587" s="441"/>
      <c r="L587" s="441"/>
      <c r="M587" s="441"/>
      <c r="N587" s="441"/>
      <c r="O587" s="441"/>
      <c r="P587" s="441"/>
      <c r="Q587" s="396"/>
      <c r="R587" s="300"/>
      <c r="S587" s="187"/>
      <c r="T587" s="187"/>
      <c r="U587" s="187"/>
      <c r="V587" s="187"/>
      <c r="W587" s="187"/>
      <c r="X587" s="187"/>
      <c r="Y587" s="187"/>
      <c r="Z587" s="187"/>
      <c r="AA587" s="187"/>
      <c r="AB587" s="187"/>
      <c r="AC587" s="187"/>
      <c r="AD587" s="187"/>
    </row>
    <row r="588" spans="1:30" ht="15.75" x14ac:dyDescent="0.25">
      <c r="A588" s="189" t="s">
        <v>2</v>
      </c>
      <c r="B588" s="190"/>
      <c r="C588" s="191"/>
      <c r="D588" s="191"/>
      <c r="E588" s="191"/>
      <c r="F588" s="19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38"/>
      <c r="T588" s="138"/>
      <c r="U588" s="138"/>
      <c r="V588" s="138"/>
      <c r="W588" s="138"/>
      <c r="X588" s="138"/>
      <c r="Y588" s="138"/>
      <c r="Z588" s="138"/>
      <c r="AA588" s="138"/>
      <c r="AB588" s="138"/>
      <c r="AC588" s="138"/>
      <c r="AD588" s="138"/>
    </row>
    <row r="589" spans="1:30" ht="15.75" x14ac:dyDescent="0.25">
      <c r="A589" s="193" t="s">
        <v>3</v>
      </c>
      <c r="B589" s="194" t="s">
        <v>4</v>
      </c>
      <c r="C589" s="195"/>
      <c r="D589" s="195"/>
      <c r="E589" s="196"/>
      <c r="F589" s="197" t="s">
        <v>5</v>
      </c>
      <c r="G589" s="249"/>
      <c r="H589" s="249"/>
      <c r="I589" s="249"/>
      <c r="J589" s="249"/>
      <c r="K589" s="249"/>
      <c r="L589" s="249"/>
      <c r="M589" s="249"/>
      <c r="N589" s="249"/>
      <c r="O589" s="249"/>
      <c r="P589" s="198" t="s">
        <v>7</v>
      </c>
      <c r="Q589" s="301"/>
      <c r="R589" s="301"/>
    </row>
    <row r="590" spans="1:30" ht="15.75" x14ac:dyDescent="0.25">
      <c r="A590" s="199" t="s">
        <v>8</v>
      </c>
      <c r="B590" s="200" t="s">
        <v>9</v>
      </c>
      <c r="C590" s="200"/>
      <c r="D590" s="201"/>
      <c r="E590" s="201"/>
      <c r="F590" s="202">
        <f>+F591+F592+F595</f>
        <v>13240183.34</v>
      </c>
      <c r="G590" s="202"/>
      <c r="H590" s="202"/>
      <c r="I590" s="202"/>
      <c r="J590" s="202"/>
      <c r="K590" s="202"/>
      <c r="L590" s="202"/>
      <c r="M590" s="202"/>
      <c r="N590" s="202"/>
      <c r="O590" s="202"/>
      <c r="P590" s="202" t="e">
        <f>+P591+P592+P594+P593+P595</f>
        <v>#REF!</v>
      </c>
      <c r="Q590" s="202"/>
      <c r="R590" s="202"/>
    </row>
    <row r="591" spans="1:30" ht="15.75" x14ac:dyDescent="0.25">
      <c r="A591" s="203"/>
      <c r="B591" s="204" t="s">
        <v>10</v>
      </c>
      <c r="C591" s="205"/>
      <c r="D591" s="205"/>
      <c r="E591" s="201"/>
      <c r="F591" s="206">
        <v>11393082.130000001</v>
      </c>
      <c r="G591" s="206"/>
      <c r="H591" s="206"/>
      <c r="I591" s="206"/>
      <c r="J591" s="206"/>
      <c r="K591" s="206"/>
      <c r="L591" s="206"/>
      <c r="M591" s="206"/>
      <c r="N591" s="206"/>
      <c r="O591" s="206"/>
      <c r="P591" s="206" t="e">
        <f>SUM(F591:F591)+#REF!</f>
        <v>#REF!</v>
      </c>
      <c r="Q591" s="206"/>
      <c r="R591" s="206"/>
    </row>
    <row r="592" spans="1:30" ht="15.75" x14ac:dyDescent="0.25">
      <c r="A592" s="203"/>
      <c r="B592" s="204" t="s">
        <v>11</v>
      </c>
      <c r="C592" s="205"/>
      <c r="D592" s="205"/>
      <c r="E592" s="201"/>
      <c r="F592" s="206">
        <v>125000</v>
      </c>
      <c r="G592" s="206"/>
      <c r="H592" s="206"/>
      <c r="I592" s="206"/>
      <c r="J592" s="206"/>
      <c r="K592" s="206"/>
      <c r="L592" s="206"/>
      <c r="M592" s="206"/>
      <c r="N592" s="206"/>
      <c r="O592" s="206"/>
      <c r="P592" s="206" t="e">
        <f>SUM(F592:F592)+#REF!</f>
        <v>#REF!</v>
      </c>
      <c r="Q592" s="206"/>
      <c r="R592" s="206"/>
    </row>
    <row r="593" spans="1:20" ht="15.75" x14ac:dyDescent="0.25">
      <c r="A593" s="203"/>
      <c r="B593" s="207" t="s">
        <v>179</v>
      </c>
      <c r="C593" s="208"/>
      <c r="D593" s="208"/>
      <c r="E593" s="201"/>
      <c r="F593" s="206">
        <v>0</v>
      </c>
      <c r="G593" s="206"/>
      <c r="H593" s="206"/>
      <c r="I593" s="206"/>
      <c r="J593" s="206"/>
      <c r="K593" s="206"/>
      <c r="L593" s="206"/>
      <c r="M593" s="206"/>
      <c r="N593" s="206"/>
      <c r="O593" s="206"/>
      <c r="P593" s="206">
        <f>SUM(F593:F593)</f>
        <v>0</v>
      </c>
      <c r="Q593" s="206"/>
      <c r="R593" s="206"/>
    </row>
    <row r="594" spans="1:20" ht="15.75" x14ac:dyDescent="0.25">
      <c r="A594" s="203"/>
      <c r="B594" s="207" t="s">
        <v>180</v>
      </c>
      <c r="C594" s="208"/>
      <c r="D594" s="208"/>
      <c r="E594" s="201"/>
      <c r="F594" s="206">
        <v>0</v>
      </c>
      <c r="G594" s="206"/>
      <c r="H594" s="206"/>
      <c r="I594" s="206"/>
      <c r="J594" s="206"/>
      <c r="K594" s="206"/>
      <c r="L594" s="206"/>
      <c r="M594" s="206"/>
      <c r="N594" s="206"/>
      <c r="O594" s="206"/>
      <c r="P594" s="206">
        <f>SUM(F594:F594)</f>
        <v>0</v>
      </c>
      <c r="Q594" s="206"/>
      <c r="R594" s="206"/>
    </row>
    <row r="595" spans="1:20" ht="15.75" x14ac:dyDescent="0.25">
      <c r="A595" s="203"/>
      <c r="B595" s="209" t="s">
        <v>181</v>
      </c>
      <c r="C595" s="209"/>
      <c r="D595" s="209"/>
      <c r="E595" s="201"/>
      <c r="F595" s="206">
        <v>1722101.21</v>
      </c>
      <c r="G595" s="206"/>
      <c r="H595" s="206"/>
      <c r="I595" s="206"/>
      <c r="J595" s="206"/>
      <c r="K595" s="206"/>
      <c r="L595" s="206"/>
      <c r="M595" s="206"/>
      <c r="N595" s="206"/>
      <c r="O595" s="206"/>
      <c r="P595" s="206" t="e">
        <f>SUM(F595:F595)+#REF!</f>
        <v>#REF!</v>
      </c>
      <c r="Q595" s="206"/>
      <c r="R595" s="206"/>
    </row>
    <row r="596" spans="1:20" ht="15.75" x14ac:dyDescent="0.25">
      <c r="A596" s="199" t="s">
        <v>12</v>
      </c>
      <c r="B596" s="210" t="s">
        <v>13</v>
      </c>
      <c r="C596" s="205"/>
      <c r="D596" s="201"/>
      <c r="E596" s="201"/>
      <c r="F596" s="202">
        <f>+F597+F598+F602+F601</f>
        <v>231162.87</v>
      </c>
      <c r="G596" s="202"/>
      <c r="H596" s="202"/>
      <c r="I596" s="202"/>
      <c r="J596" s="202"/>
      <c r="K596" s="202"/>
      <c r="L596" s="202"/>
      <c r="M596" s="202"/>
      <c r="N596" s="202"/>
      <c r="O596" s="202"/>
      <c r="P596" s="202" t="e">
        <f>+P602+P601+P600+P599+P598+P597+P605</f>
        <v>#REF!</v>
      </c>
      <c r="Q596" s="202"/>
      <c r="R596" s="202"/>
    </row>
    <row r="597" spans="1:20" ht="15.75" x14ac:dyDescent="0.25">
      <c r="A597" s="203"/>
      <c r="B597" s="204" t="s">
        <v>14</v>
      </c>
      <c r="C597" s="205"/>
      <c r="D597" s="205"/>
      <c r="E597" s="201"/>
      <c r="F597" s="206">
        <v>54292.87</v>
      </c>
      <c r="G597" s="206"/>
      <c r="H597" s="206"/>
      <c r="I597" s="206"/>
      <c r="J597" s="206"/>
      <c r="K597" s="206"/>
      <c r="L597" s="206"/>
      <c r="M597" s="206"/>
      <c r="N597" s="206"/>
      <c r="O597" s="206"/>
      <c r="P597" s="206" t="e">
        <f>SUM(F597:F597)+#REF!</f>
        <v>#REF!</v>
      </c>
      <c r="Q597" s="206"/>
      <c r="R597" s="206"/>
    </row>
    <row r="598" spans="1:20" ht="15.75" x14ac:dyDescent="0.25">
      <c r="A598" s="211"/>
      <c r="B598" s="212" t="s">
        <v>15</v>
      </c>
      <c r="C598" s="209"/>
      <c r="D598" s="209"/>
      <c r="E598" s="201"/>
      <c r="F598" s="206">
        <f t="shared" ref="F598:F600" si="26">SUM(E598:E598)</f>
        <v>0</v>
      </c>
      <c r="G598" s="206"/>
      <c r="H598" s="206"/>
      <c r="I598" s="206"/>
      <c r="J598" s="206"/>
      <c r="K598" s="206"/>
      <c r="L598" s="206"/>
      <c r="M598" s="206"/>
      <c r="N598" s="206"/>
      <c r="O598" s="206"/>
      <c r="P598" s="206" t="e">
        <f>SUM(F598:F598)+#REF!</f>
        <v>#REF!</v>
      </c>
      <c r="Q598" s="206"/>
      <c r="R598" s="206"/>
    </row>
    <row r="599" spans="1:20" ht="15.75" x14ac:dyDescent="0.25">
      <c r="A599" s="203"/>
      <c r="B599" s="204" t="s">
        <v>16</v>
      </c>
      <c r="C599" s="205"/>
      <c r="D599" s="205"/>
      <c r="E599" s="201"/>
      <c r="F599" s="206">
        <f t="shared" si="26"/>
        <v>0</v>
      </c>
      <c r="G599" s="206"/>
      <c r="H599" s="206"/>
      <c r="I599" s="206"/>
      <c r="J599" s="206"/>
      <c r="K599" s="206"/>
      <c r="L599" s="206"/>
      <c r="M599" s="206"/>
      <c r="N599" s="206"/>
      <c r="O599" s="206"/>
      <c r="P599" s="206">
        <f>SUM(F599:F599)</f>
        <v>0</v>
      </c>
      <c r="Q599" s="206"/>
      <c r="R599" s="206"/>
    </row>
    <row r="600" spans="1:20" ht="15.75" x14ac:dyDescent="0.25">
      <c r="A600" s="203"/>
      <c r="B600" s="213" t="s">
        <v>17</v>
      </c>
      <c r="C600" s="213"/>
      <c r="D600" s="213"/>
      <c r="E600" s="201"/>
      <c r="F600" s="206">
        <f t="shared" si="26"/>
        <v>0</v>
      </c>
      <c r="G600" s="206"/>
      <c r="H600" s="206"/>
      <c r="I600" s="206"/>
      <c r="J600" s="206"/>
      <c r="K600" s="206"/>
      <c r="L600" s="206"/>
      <c r="M600" s="206"/>
      <c r="N600" s="206"/>
      <c r="O600" s="206"/>
      <c r="P600" s="206">
        <f>SUM(F600:F600)</f>
        <v>0</v>
      </c>
      <c r="Q600" s="206"/>
      <c r="R600" s="206"/>
    </row>
    <row r="601" spans="1:20" ht="15.75" x14ac:dyDescent="0.25">
      <c r="A601" s="203"/>
      <c r="B601" s="204" t="s">
        <v>18</v>
      </c>
      <c r="C601" s="205"/>
      <c r="D601" s="205"/>
      <c r="E601" s="214"/>
      <c r="F601" s="206">
        <v>75000</v>
      </c>
      <c r="G601" s="206"/>
      <c r="H601" s="206"/>
      <c r="I601" s="206"/>
      <c r="J601" s="206"/>
      <c r="K601" s="206"/>
      <c r="L601" s="206"/>
      <c r="M601" s="206"/>
      <c r="N601" s="206"/>
      <c r="O601" s="206"/>
      <c r="P601" s="206" t="e">
        <f>SUM(F601:F601)+#REF!</f>
        <v>#REF!</v>
      </c>
      <c r="Q601" s="206"/>
      <c r="R601" s="206"/>
    </row>
    <row r="602" spans="1:20" ht="15.75" x14ac:dyDescent="0.25">
      <c r="A602" s="203"/>
      <c r="B602" s="204" t="s">
        <v>19</v>
      </c>
      <c r="C602" s="205"/>
      <c r="D602" s="205"/>
      <c r="E602" s="201"/>
      <c r="F602" s="206">
        <v>101870</v>
      </c>
      <c r="G602" s="206"/>
      <c r="H602" s="206"/>
      <c r="I602" s="206"/>
      <c r="J602" s="206"/>
      <c r="K602" s="206"/>
      <c r="L602" s="206"/>
      <c r="M602" s="206"/>
      <c r="N602" s="206"/>
      <c r="O602" s="206"/>
      <c r="P602" s="206" t="e">
        <f>SUM(F602:F602)+#REF!</f>
        <v>#REF!</v>
      </c>
      <c r="Q602" s="206"/>
      <c r="R602" s="206"/>
    </row>
    <row r="603" spans="1:20" ht="15.75" x14ac:dyDescent="0.25">
      <c r="A603" s="203"/>
      <c r="B603" s="212" t="s">
        <v>20</v>
      </c>
      <c r="C603" s="205"/>
      <c r="D603" s="205"/>
      <c r="E603" s="201"/>
      <c r="F603" s="206">
        <v>0</v>
      </c>
      <c r="G603" s="206"/>
      <c r="H603" s="206"/>
      <c r="I603" s="206"/>
      <c r="J603" s="206"/>
      <c r="K603" s="206"/>
      <c r="L603" s="206"/>
      <c r="M603" s="206"/>
      <c r="N603" s="206"/>
      <c r="O603" s="206"/>
      <c r="P603" s="206">
        <f>SUM(F603:F603)</f>
        <v>0</v>
      </c>
      <c r="Q603" s="206"/>
      <c r="R603" s="206"/>
    </row>
    <row r="604" spans="1:20" ht="15.75" x14ac:dyDescent="0.25">
      <c r="A604" s="203"/>
      <c r="B604" s="209" t="s">
        <v>21</v>
      </c>
      <c r="C604" s="209"/>
      <c r="D604" s="209"/>
      <c r="E604" s="209"/>
      <c r="F604" s="206">
        <v>0</v>
      </c>
      <c r="G604" s="206"/>
      <c r="H604" s="206"/>
      <c r="I604" s="206"/>
      <c r="J604" s="206"/>
      <c r="K604" s="206"/>
      <c r="L604" s="206"/>
      <c r="M604" s="206"/>
      <c r="N604" s="206"/>
      <c r="O604" s="206"/>
      <c r="P604" s="206">
        <f>SUM(F604:F604)</f>
        <v>0</v>
      </c>
      <c r="Q604" s="206"/>
      <c r="R604" s="206"/>
    </row>
    <row r="605" spans="1:20" ht="15.75" x14ac:dyDescent="0.25">
      <c r="A605" s="203"/>
      <c r="B605" s="212" t="s">
        <v>22</v>
      </c>
      <c r="C605" s="209"/>
      <c r="D605" s="209"/>
      <c r="E605" s="209"/>
      <c r="F605" s="206">
        <v>0</v>
      </c>
      <c r="G605" s="206"/>
      <c r="H605" s="206"/>
      <c r="I605" s="206"/>
      <c r="J605" s="206"/>
      <c r="K605" s="206"/>
      <c r="L605" s="206"/>
      <c r="M605" s="206"/>
      <c r="N605" s="206"/>
      <c r="O605" s="206"/>
      <c r="P605" s="206">
        <f>SUM(F605:F605)</f>
        <v>0</v>
      </c>
      <c r="Q605" s="206"/>
      <c r="R605" s="206"/>
    </row>
    <row r="606" spans="1:20" ht="15.75" x14ac:dyDescent="0.25">
      <c r="A606" s="203"/>
      <c r="B606" s="212" t="s">
        <v>23</v>
      </c>
      <c r="C606" s="209"/>
      <c r="D606" s="209"/>
      <c r="E606" s="201"/>
      <c r="F606" s="206">
        <v>0</v>
      </c>
      <c r="G606" s="206"/>
      <c r="H606" s="206"/>
      <c r="I606" s="206"/>
      <c r="J606" s="206"/>
      <c r="K606" s="206"/>
      <c r="L606" s="206"/>
      <c r="M606" s="206"/>
      <c r="N606" s="206"/>
      <c r="O606" s="206"/>
      <c r="P606" s="206">
        <f>SUM(F606:F606)</f>
        <v>0</v>
      </c>
      <c r="Q606" s="206"/>
      <c r="R606" s="206"/>
    </row>
    <row r="607" spans="1:20" ht="15.75" x14ac:dyDescent="0.25">
      <c r="A607" s="203"/>
      <c r="B607" s="209" t="s">
        <v>182</v>
      </c>
      <c r="C607" s="209"/>
      <c r="D607" s="209"/>
      <c r="E607" s="201"/>
      <c r="F607" s="206">
        <v>0</v>
      </c>
      <c r="G607" s="206"/>
      <c r="H607" s="206"/>
      <c r="I607" s="206"/>
      <c r="J607" s="206"/>
      <c r="K607" s="206"/>
      <c r="L607" s="206"/>
      <c r="M607" s="206"/>
      <c r="N607" s="206"/>
      <c r="O607" s="206"/>
      <c r="P607" s="206">
        <f>SUM(F607:F607)</f>
        <v>0</v>
      </c>
      <c r="Q607" s="206"/>
      <c r="R607" s="206"/>
    </row>
    <row r="608" spans="1:20" ht="15.75" x14ac:dyDescent="0.25">
      <c r="A608" s="199" t="s">
        <v>24</v>
      </c>
      <c r="B608" s="210" t="s">
        <v>25</v>
      </c>
      <c r="C608" s="205"/>
      <c r="D608" s="201"/>
      <c r="E608" s="201"/>
      <c r="F608" s="202">
        <f>+F615</f>
        <v>206526.99</v>
      </c>
      <c r="G608" s="202"/>
      <c r="H608" s="202"/>
      <c r="I608" s="202"/>
      <c r="J608" s="202"/>
      <c r="K608" s="202"/>
      <c r="L608" s="202"/>
      <c r="M608" s="202"/>
      <c r="N608" s="202"/>
      <c r="O608" s="202"/>
      <c r="P608" s="202" t="e">
        <f>+P617+P615+P614+P613+P612+P611+P610+P609+P619</f>
        <v>#REF!</v>
      </c>
      <c r="Q608" s="202"/>
      <c r="R608" s="202"/>
      <c r="S608" s="28"/>
      <c r="T608" s="28"/>
    </row>
    <row r="609" spans="1:18" ht="15.75" x14ac:dyDescent="0.25">
      <c r="A609" s="203"/>
      <c r="B609" s="209" t="s">
        <v>183</v>
      </c>
      <c r="C609" s="209"/>
      <c r="D609" s="209"/>
      <c r="E609" s="201"/>
      <c r="F609" s="206">
        <v>0</v>
      </c>
      <c r="G609" s="206"/>
      <c r="H609" s="206"/>
      <c r="I609" s="206"/>
      <c r="J609" s="206"/>
      <c r="K609" s="206"/>
      <c r="L609" s="206"/>
      <c r="M609" s="206"/>
      <c r="N609" s="206"/>
      <c r="O609" s="206"/>
      <c r="P609" s="206">
        <f t="shared" ref="P609:P614" si="27">SUM(F609:F609)</f>
        <v>0</v>
      </c>
      <c r="Q609" s="206"/>
      <c r="R609" s="206"/>
    </row>
    <row r="610" spans="1:18" ht="15.75" x14ac:dyDescent="0.25">
      <c r="A610" s="203"/>
      <c r="B610" s="204" t="s">
        <v>26</v>
      </c>
      <c r="C610" s="205"/>
      <c r="D610" s="205"/>
      <c r="E610" s="201"/>
      <c r="F610" s="206">
        <v>0</v>
      </c>
      <c r="G610" s="206"/>
      <c r="H610" s="206"/>
      <c r="I610" s="206"/>
      <c r="J610" s="206"/>
      <c r="K610" s="206"/>
      <c r="L610" s="206"/>
      <c r="M610" s="206"/>
      <c r="N610" s="206"/>
      <c r="O610" s="206"/>
      <c r="P610" s="206">
        <f t="shared" si="27"/>
        <v>0</v>
      </c>
      <c r="Q610" s="206"/>
      <c r="R610" s="206"/>
    </row>
    <row r="611" spans="1:18" ht="15.75" x14ac:dyDescent="0.25">
      <c r="A611" s="203"/>
      <c r="B611" s="209" t="s">
        <v>184</v>
      </c>
      <c r="C611" s="209"/>
      <c r="D611" s="209"/>
      <c r="E611" s="201"/>
      <c r="F611" s="206">
        <v>0</v>
      </c>
      <c r="G611" s="206"/>
      <c r="H611" s="206"/>
      <c r="I611" s="206"/>
      <c r="J611" s="206"/>
      <c r="K611" s="206"/>
      <c r="L611" s="206"/>
      <c r="M611" s="206"/>
      <c r="N611" s="206"/>
      <c r="O611" s="206"/>
      <c r="P611" s="206">
        <f t="shared" si="27"/>
        <v>0</v>
      </c>
      <c r="Q611" s="206"/>
      <c r="R611" s="206"/>
    </row>
    <row r="612" spans="1:18" ht="15.75" x14ac:dyDescent="0.25">
      <c r="A612" s="203"/>
      <c r="B612" s="213" t="s">
        <v>27</v>
      </c>
      <c r="C612" s="213"/>
      <c r="D612" s="213"/>
      <c r="E612" s="201"/>
      <c r="F612" s="206">
        <v>0</v>
      </c>
      <c r="G612" s="206"/>
      <c r="H612" s="206"/>
      <c r="I612" s="206"/>
      <c r="J612" s="206"/>
      <c r="K612" s="206"/>
      <c r="L612" s="206"/>
      <c r="M612" s="206"/>
      <c r="N612" s="206"/>
      <c r="O612" s="206"/>
      <c r="P612" s="206">
        <f t="shared" si="27"/>
        <v>0</v>
      </c>
      <c r="Q612" s="206"/>
      <c r="R612" s="206"/>
    </row>
    <row r="613" spans="1:18" ht="15.75" x14ac:dyDescent="0.25">
      <c r="A613" s="203"/>
      <c r="B613" s="209" t="s">
        <v>185</v>
      </c>
      <c r="C613" s="209"/>
      <c r="D613" s="209"/>
      <c r="E613" s="201"/>
      <c r="F613" s="206">
        <v>0</v>
      </c>
      <c r="G613" s="206"/>
      <c r="H613" s="206"/>
      <c r="I613" s="206"/>
      <c r="J613" s="206"/>
      <c r="K613" s="206"/>
      <c r="L613" s="206"/>
      <c r="M613" s="206"/>
      <c r="N613" s="206"/>
      <c r="O613" s="206"/>
      <c r="P613" s="206">
        <f t="shared" si="27"/>
        <v>0</v>
      </c>
      <c r="Q613" s="206"/>
      <c r="R613" s="206"/>
    </row>
    <row r="614" spans="1:18" ht="15.75" x14ac:dyDescent="0.25">
      <c r="A614" s="203"/>
      <c r="B614" s="209" t="s">
        <v>186</v>
      </c>
      <c r="C614" s="209"/>
      <c r="D614" s="209"/>
      <c r="E614" s="201"/>
      <c r="F614" s="206">
        <v>0</v>
      </c>
      <c r="G614" s="206"/>
      <c r="H614" s="206"/>
      <c r="I614" s="206"/>
      <c r="J614" s="206"/>
      <c r="K614" s="206"/>
      <c r="L614" s="206"/>
      <c r="M614" s="206"/>
      <c r="N614" s="206"/>
      <c r="O614" s="206"/>
      <c r="P614" s="206">
        <f t="shared" si="27"/>
        <v>0</v>
      </c>
      <c r="Q614" s="206"/>
      <c r="R614" s="206"/>
    </row>
    <row r="615" spans="1:18" ht="15.75" x14ac:dyDescent="0.25">
      <c r="A615" s="203"/>
      <c r="B615" s="212" t="s">
        <v>28</v>
      </c>
      <c r="C615" s="209"/>
      <c r="D615" s="209"/>
      <c r="E615" s="201"/>
      <c r="F615" s="206">
        <v>206526.99</v>
      </c>
      <c r="G615" s="206"/>
      <c r="H615" s="206"/>
      <c r="I615" s="206"/>
      <c r="J615" s="206"/>
      <c r="K615" s="206"/>
      <c r="L615" s="206"/>
      <c r="M615" s="206"/>
      <c r="N615" s="206"/>
      <c r="O615" s="206"/>
      <c r="P615" s="206" t="e">
        <f>SUM(F615:F615)+#REF!</f>
        <v>#REF!</v>
      </c>
      <c r="Q615" s="206"/>
      <c r="R615" s="206"/>
    </row>
    <row r="616" spans="1:18" ht="15.75" x14ac:dyDescent="0.25">
      <c r="A616" s="203"/>
      <c r="B616" s="212" t="s">
        <v>29</v>
      </c>
      <c r="C616" s="209"/>
      <c r="D616" s="209"/>
      <c r="E616" s="201"/>
      <c r="F616" s="206">
        <v>0</v>
      </c>
      <c r="G616" s="206"/>
      <c r="H616" s="206"/>
      <c r="I616" s="206"/>
      <c r="J616" s="206"/>
      <c r="K616" s="206"/>
      <c r="L616" s="206"/>
      <c r="M616" s="206"/>
      <c r="N616" s="206"/>
      <c r="O616" s="206"/>
      <c r="P616" s="206">
        <f>SUM(F616:F616)</f>
        <v>0</v>
      </c>
      <c r="Q616" s="206"/>
      <c r="R616" s="206"/>
    </row>
    <row r="617" spans="1:18" ht="15.75" x14ac:dyDescent="0.25">
      <c r="A617" s="203"/>
      <c r="B617" s="215" t="s">
        <v>30</v>
      </c>
      <c r="C617" s="209"/>
      <c r="D617" s="209"/>
      <c r="E617" s="216"/>
      <c r="F617" s="206">
        <v>0</v>
      </c>
      <c r="G617" s="206"/>
      <c r="H617" s="206"/>
      <c r="I617" s="206"/>
      <c r="J617" s="206"/>
      <c r="K617" s="206"/>
      <c r="L617" s="206"/>
      <c r="M617" s="206"/>
      <c r="N617" s="206"/>
      <c r="O617" s="206"/>
      <c r="P617" s="206">
        <f>SUM(F617:F617)</f>
        <v>0</v>
      </c>
      <c r="Q617" s="206"/>
      <c r="R617" s="206"/>
    </row>
    <row r="618" spans="1:18" ht="15.75" x14ac:dyDescent="0.25">
      <c r="A618" s="203"/>
      <c r="B618" s="215" t="s">
        <v>31</v>
      </c>
      <c r="C618" s="209"/>
      <c r="D618" s="209"/>
      <c r="E618" s="216"/>
      <c r="F618" s="206">
        <v>0</v>
      </c>
      <c r="G618" s="206"/>
      <c r="H618" s="206"/>
      <c r="I618" s="206"/>
      <c r="J618" s="206"/>
      <c r="K618" s="206"/>
      <c r="L618" s="206"/>
      <c r="M618" s="206"/>
      <c r="N618" s="206"/>
      <c r="O618" s="206"/>
      <c r="P618" s="206">
        <f>SUM(F618:F618)</f>
        <v>0</v>
      </c>
      <c r="Q618" s="206"/>
      <c r="R618" s="206"/>
    </row>
    <row r="619" spans="1:18" ht="15.75" x14ac:dyDescent="0.25">
      <c r="A619" s="203"/>
      <c r="B619" s="213" t="s">
        <v>32</v>
      </c>
      <c r="C619" s="213"/>
      <c r="D619" s="213"/>
      <c r="E619" s="201"/>
      <c r="F619" s="206">
        <v>0</v>
      </c>
      <c r="G619" s="206"/>
      <c r="H619" s="206"/>
      <c r="I619" s="206"/>
      <c r="J619" s="206"/>
      <c r="K619" s="206"/>
      <c r="L619" s="206"/>
      <c r="M619" s="206"/>
      <c r="N619" s="206"/>
      <c r="O619" s="206"/>
      <c r="P619" s="206">
        <f>SUM(F619:F619)</f>
        <v>0</v>
      </c>
      <c r="Q619" s="206"/>
      <c r="R619" s="206"/>
    </row>
    <row r="620" spans="1:18" ht="15.75" x14ac:dyDescent="0.25">
      <c r="A620" s="199" t="s">
        <v>33</v>
      </c>
      <c r="B620" s="210" t="s">
        <v>34</v>
      </c>
      <c r="C620" s="205"/>
      <c r="D620" s="201"/>
      <c r="E620" s="201"/>
      <c r="F620" s="202">
        <v>0</v>
      </c>
      <c r="G620" s="202"/>
      <c r="H620" s="202"/>
      <c r="I620" s="202"/>
      <c r="J620" s="202"/>
      <c r="K620" s="202"/>
      <c r="L620" s="202"/>
      <c r="M620" s="202"/>
      <c r="N620" s="202"/>
      <c r="O620" s="202"/>
      <c r="P620" s="202">
        <v>0</v>
      </c>
      <c r="Q620" s="202"/>
      <c r="R620" s="202"/>
    </row>
    <row r="621" spans="1:18" ht="15.75" x14ac:dyDescent="0.25">
      <c r="A621" s="203"/>
      <c r="B621" s="430" t="s">
        <v>35</v>
      </c>
      <c r="C621" s="430"/>
      <c r="D621" s="430"/>
      <c r="E621" s="430"/>
      <c r="F621" s="206">
        <v>0</v>
      </c>
      <c r="G621" s="206"/>
      <c r="H621" s="206"/>
      <c r="I621" s="206"/>
      <c r="J621" s="206"/>
      <c r="K621" s="206"/>
      <c r="L621" s="206"/>
      <c r="M621" s="206"/>
      <c r="N621" s="206"/>
      <c r="O621" s="206"/>
      <c r="P621" s="206">
        <f t="shared" ref="P621:P632" si="28">SUM(F621:F621)</f>
        <v>0</v>
      </c>
      <c r="Q621" s="206"/>
      <c r="R621" s="206"/>
    </row>
    <row r="622" spans="1:18" ht="15.75" x14ac:dyDescent="0.25">
      <c r="A622" s="203"/>
      <c r="B622" s="212" t="s">
        <v>36</v>
      </c>
      <c r="C622" s="209"/>
      <c r="D622" s="209"/>
      <c r="E622" s="209"/>
      <c r="F622" s="206">
        <v>0</v>
      </c>
      <c r="G622" s="206"/>
      <c r="H622" s="206"/>
      <c r="I622" s="206"/>
      <c r="J622" s="206"/>
      <c r="K622" s="206"/>
      <c r="L622" s="206"/>
      <c r="M622" s="206"/>
      <c r="N622" s="206"/>
      <c r="O622" s="206"/>
      <c r="P622" s="206">
        <f t="shared" si="28"/>
        <v>0</v>
      </c>
      <c r="Q622" s="206"/>
      <c r="R622" s="206"/>
    </row>
    <row r="623" spans="1:18" ht="15.75" x14ac:dyDescent="0.25">
      <c r="A623" s="203"/>
      <c r="B623" s="212" t="s">
        <v>37</v>
      </c>
      <c r="C623" s="209"/>
      <c r="D623" s="209"/>
      <c r="E623" s="201"/>
      <c r="F623" s="206">
        <v>0</v>
      </c>
      <c r="G623" s="206"/>
      <c r="H623" s="206"/>
      <c r="I623" s="206"/>
      <c r="J623" s="206"/>
      <c r="K623" s="206"/>
      <c r="L623" s="206"/>
      <c r="M623" s="206"/>
      <c r="N623" s="206"/>
      <c r="O623" s="206"/>
      <c r="P623" s="206">
        <f t="shared" si="28"/>
        <v>0</v>
      </c>
      <c r="Q623" s="206"/>
      <c r="R623" s="206"/>
    </row>
    <row r="624" spans="1:18" ht="15.75" x14ac:dyDescent="0.25">
      <c r="A624" s="203"/>
      <c r="B624" s="212" t="s">
        <v>38</v>
      </c>
      <c r="C624" s="209"/>
      <c r="D624" s="209"/>
      <c r="E624" s="201"/>
      <c r="F624" s="206">
        <v>0</v>
      </c>
      <c r="G624" s="206"/>
      <c r="H624" s="206"/>
      <c r="I624" s="206"/>
      <c r="J624" s="206"/>
      <c r="K624" s="206"/>
      <c r="L624" s="206"/>
      <c r="M624" s="206"/>
      <c r="N624" s="206"/>
      <c r="O624" s="206"/>
      <c r="P624" s="206">
        <f t="shared" si="28"/>
        <v>0</v>
      </c>
      <c r="Q624" s="206"/>
      <c r="R624" s="206"/>
    </row>
    <row r="625" spans="1:18" ht="15.75" x14ac:dyDescent="0.25">
      <c r="A625" s="203"/>
      <c r="B625" s="212" t="s">
        <v>39</v>
      </c>
      <c r="C625" s="209"/>
      <c r="D625" s="209"/>
      <c r="E625" s="201"/>
      <c r="F625" s="206">
        <v>0</v>
      </c>
      <c r="G625" s="206"/>
      <c r="H625" s="206"/>
      <c r="I625" s="206"/>
      <c r="J625" s="206"/>
      <c r="K625" s="206"/>
      <c r="L625" s="206"/>
      <c r="M625" s="206"/>
      <c r="N625" s="206"/>
      <c r="O625" s="206"/>
      <c r="P625" s="206">
        <f t="shared" si="28"/>
        <v>0</v>
      </c>
      <c r="Q625" s="206"/>
      <c r="R625" s="206"/>
    </row>
    <row r="626" spans="1:18" ht="15.75" x14ac:dyDescent="0.25">
      <c r="A626" s="203"/>
      <c r="B626" s="212" t="s">
        <v>40</v>
      </c>
      <c r="C626" s="209"/>
      <c r="D626" s="209"/>
      <c r="E626" s="201"/>
      <c r="F626" s="206">
        <v>0</v>
      </c>
      <c r="G626" s="206"/>
      <c r="H626" s="206"/>
      <c r="I626" s="206"/>
      <c r="J626" s="206"/>
      <c r="K626" s="206"/>
      <c r="L626" s="206"/>
      <c r="M626" s="206"/>
      <c r="N626" s="206"/>
      <c r="O626" s="206"/>
      <c r="P626" s="206">
        <f t="shared" si="28"/>
        <v>0</v>
      </c>
      <c r="Q626" s="206"/>
      <c r="R626" s="206"/>
    </row>
    <row r="627" spans="1:18" ht="15.75" x14ac:dyDescent="0.25">
      <c r="A627" s="203"/>
      <c r="B627" s="212" t="s">
        <v>41</v>
      </c>
      <c r="C627" s="209"/>
      <c r="D627" s="209"/>
      <c r="E627" s="201"/>
      <c r="F627" s="206">
        <v>0</v>
      </c>
      <c r="G627" s="206"/>
      <c r="H627" s="206"/>
      <c r="I627" s="206"/>
      <c r="J627" s="206"/>
      <c r="K627" s="206"/>
      <c r="L627" s="206"/>
      <c r="M627" s="206"/>
      <c r="N627" s="206"/>
      <c r="O627" s="206"/>
      <c r="P627" s="206">
        <f t="shared" si="28"/>
        <v>0</v>
      </c>
      <c r="Q627" s="206"/>
      <c r="R627" s="206"/>
    </row>
    <row r="628" spans="1:18" ht="15.75" x14ac:dyDescent="0.25">
      <c r="A628" s="203"/>
      <c r="B628" s="212" t="s">
        <v>42</v>
      </c>
      <c r="C628" s="209"/>
      <c r="D628" s="209"/>
      <c r="E628" s="201"/>
      <c r="F628" s="206">
        <v>0</v>
      </c>
      <c r="G628" s="206"/>
      <c r="H628" s="206"/>
      <c r="I628" s="206"/>
      <c r="J628" s="206"/>
      <c r="K628" s="206"/>
      <c r="L628" s="206"/>
      <c r="M628" s="206"/>
      <c r="N628" s="206"/>
      <c r="O628" s="206"/>
      <c r="P628" s="206">
        <f t="shared" si="28"/>
        <v>0</v>
      </c>
      <c r="Q628" s="206"/>
      <c r="R628" s="206"/>
    </row>
    <row r="629" spans="1:18" ht="15.75" x14ac:dyDescent="0.25">
      <c r="A629" s="203"/>
      <c r="B629" s="212" t="s">
        <v>41</v>
      </c>
      <c r="C629" s="209"/>
      <c r="D629" s="209"/>
      <c r="E629" s="201"/>
      <c r="F629" s="206">
        <v>0</v>
      </c>
      <c r="G629" s="206"/>
      <c r="H629" s="206"/>
      <c r="I629" s="206"/>
      <c r="J629" s="206"/>
      <c r="K629" s="206"/>
      <c r="L629" s="206"/>
      <c r="M629" s="206"/>
      <c r="N629" s="206"/>
      <c r="O629" s="206"/>
      <c r="P629" s="206">
        <f t="shared" si="28"/>
        <v>0</v>
      </c>
      <c r="Q629" s="206"/>
      <c r="R629" s="206"/>
    </row>
    <row r="630" spans="1:18" ht="15.75" x14ac:dyDescent="0.25">
      <c r="A630" s="217"/>
      <c r="B630" s="218" t="s">
        <v>43</v>
      </c>
      <c r="C630" s="201"/>
      <c r="D630" s="201"/>
      <c r="E630" s="201"/>
      <c r="F630" s="206">
        <v>0</v>
      </c>
      <c r="G630" s="206"/>
      <c r="H630" s="206"/>
      <c r="I630" s="206"/>
      <c r="J630" s="206"/>
      <c r="K630" s="206"/>
      <c r="L630" s="206"/>
      <c r="M630" s="206"/>
      <c r="N630" s="206"/>
      <c r="O630" s="206"/>
      <c r="P630" s="206">
        <f t="shared" si="28"/>
        <v>0</v>
      </c>
      <c r="Q630" s="206"/>
      <c r="R630" s="206"/>
    </row>
    <row r="631" spans="1:18" ht="15.75" x14ac:dyDescent="0.25">
      <c r="A631" s="217"/>
      <c r="B631" s="218" t="s">
        <v>44</v>
      </c>
      <c r="C631" s="201"/>
      <c r="D631" s="201"/>
      <c r="E631" s="201"/>
      <c r="F631" s="206">
        <v>0</v>
      </c>
      <c r="G631" s="206"/>
      <c r="H631" s="206"/>
      <c r="I631" s="206"/>
      <c r="J631" s="206"/>
      <c r="K631" s="206"/>
      <c r="L631" s="206"/>
      <c r="M631" s="206"/>
      <c r="N631" s="206"/>
      <c r="O631" s="206"/>
      <c r="P631" s="206">
        <f t="shared" si="28"/>
        <v>0</v>
      </c>
      <c r="Q631" s="206"/>
      <c r="R631" s="206"/>
    </row>
    <row r="632" spans="1:18" ht="15.75" x14ac:dyDescent="0.25">
      <c r="A632" s="217"/>
      <c r="B632" s="218" t="s">
        <v>45</v>
      </c>
      <c r="C632" s="201"/>
      <c r="D632" s="201"/>
      <c r="E632" s="201"/>
      <c r="F632" s="206">
        <v>0</v>
      </c>
      <c r="G632" s="206"/>
      <c r="H632" s="206"/>
      <c r="I632" s="206"/>
      <c r="J632" s="206"/>
      <c r="K632" s="206"/>
      <c r="L632" s="206"/>
      <c r="M632" s="206"/>
      <c r="N632" s="206"/>
      <c r="O632" s="206"/>
      <c r="P632" s="206">
        <f t="shared" si="28"/>
        <v>0</v>
      </c>
      <c r="Q632" s="206"/>
      <c r="R632" s="206"/>
    </row>
    <row r="633" spans="1:18" ht="15.75" x14ac:dyDescent="0.25">
      <c r="A633" s="219" t="s">
        <v>46</v>
      </c>
      <c r="B633" s="220" t="s">
        <v>47</v>
      </c>
      <c r="C633" s="218"/>
      <c r="D633" s="218"/>
      <c r="E633" s="218"/>
      <c r="F633" s="202">
        <v>0</v>
      </c>
      <c r="G633" s="202"/>
      <c r="H633" s="202"/>
      <c r="I633" s="202"/>
      <c r="J633" s="202"/>
      <c r="K633" s="202"/>
      <c r="L633" s="202"/>
      <c r="M633" s="202"/>
      <c r="N633" s="202"/>
      <c r="O633" s="202"/>
      <c r="P633" s="202">
        <v>0</v>
      </c>
      <c r="Q633" s="202"/>
      <c r="R633" s="202"/>
    </row>
    <row r="634" spans="1:18" ht="15.75" x14ac:dyDescent="0.25">
      <c r="A634" s="221"/>
      <c r="B634" s="218" t="s">
        <v>48</v>
      </c>
      <c r="C634" s="218"/>
      <c r="D634" s="218"/>
      <c r="E634" s="218"/>
      <c r="F634" s="206">
        <v>0</v>
      </c>
      <c r="G634" s="206"/>
      <c r="H634" s="206"/>
      <c r="I634" s="206"/>
      <c r="J634" s="206"/>
      <c r="K634" s="206"/>
      <c r="L634" s="206"/>
      <c r="M634" s="206"/>
      <c r="N634" s="206"/>
      <c r="O634" s="206"/>
      <c r="P634" s="206">
        <v>0</v>
      </c>
      <c r="Q634" s="206"/>
      <c r="R634" s="206"/>
    </row>
    <row r="635" spans="1:18" ht="15.75" x14ac:dyDescent="0.25">
      <c r="A635" s="221"/>
      <c r="B635" s="218" t="s">
        <v>49</v>
      </c>
      <c r="C635" s="218"/>
      <c r="D635" s="218"/>
      <c r="E635" s="218"/>
      <c r="F635" s="206">
        <v>0</v>
      </c>
      <c r="G635" s="206"/>
      <c r="H635" s="206"/>
      <c r="I635" s="206"/>
      <c r="J635" s="206"/>
      <c r="K635" s="206"/>
      <c r="L635" s="206"/>
      <c r="M635" s="206"/>
      <c r="N635" s="206"/>
      <c r="O635" s="206"/>
      <c r="P635" s="206">
        <v>0</v>
      </c>
      <c r="Q635" s="206"/>
      <c r="R635" s="206"/>
    </row>
    <row r="636" spans="1:18" ht="15.75" x14ac:dyDescent="0.25">
      <c r="A636" s="221"/>
      <c r="B636" s="218" t="s">
        <v>37</v>
      </c>
      <c r="C636" s="218"/>
      <c r="D636" s="218"/>
      <c r="E636" s="218"/>
      <c r="F636" s="206">
        <v>0</v>
      </c>
      <c r="G636" s="206"/>
      <c r="H636" s="206"/>
      <c r="I636" s="206"/>
      <c r="J636" s="206"/>
      <c r="K636" s="206"/>
      <c r="L636" s="206"/>
      <c r="M636" s="206"/>
      <c r="N636" s="206"/>
      <c r="O636" s="206"/>
      <c r="P636" s="206">
        <v>0</v>
      </c>
      <c r="Q636" s="206"/>
      <c r="R636" s="206"/>
    </row>
    <row r="637" spans="1:18" ht="15.75" x14ac:dyDescent="0.25">
      <c r="A637" s="221"/>
      <c r="B637" s="218" t="s">
        <v>50</v>
      </c>
      <c r="C637" s="218"/>
      <c r="D637" s="218"/>
      <c r="E637" s="218"/>
      <c r="F637" s="206">
        <v>0</v>
      </c>
      <c r="G637" s="206"/>
      <c r="H637" s="206"/>
      <c r="I637" s="206"/>
      <c r="J637" s="206"/>
      <c r="K637" s="206"/>
      <c r="L637" s="206"/>
      <c r="M637" s="206"/>
      <c r="N637" s="206"/>
      <c r="O637" s="206"/>
      <c r="P637" s="206">
        <v>0</v>
      </c>
      <c r="Q637" s="206"/>
      <c r="R637" s="206"/>
    </row>
    <row r="638" spans="1:18" ht="15.75" x14ac:dyDescent="0.25">
      <c r="A638" s="221"/>
      <c r="B638" s="218" t="s">
        <v>39</v>
      </c>
      <c r="C638" s="218"/>
      <c r="D638" s="218"/>
      <c r="E638" s="218"/>
      <c r="F638" s="206">
        <v>0</v>
      </c>
      <c r="G638" s="206"/>
      <c r="H638" s="206"/>
      <c r="I638" s="206"/>
      <c r="J638" s="206"/>
      <c r="K638" s="206"/>
      <c r="L638" s="206"/>
      <c r="M638" s="206"/>
      <c r="N638" s="206"/>
      <c r="O638" s="206"/>
      <c r="P638" s="206">
        <v>0</v>
      </c>
      <c r="Q638" s="206"/>
      <c r="R638" s="206"/>
    </row>
    <row r="639" spans="1:18" ht="15.75" x14ac:dyDescent="0.25">
      <c r="A639" s="219"/>
      <c r="B639" s="218" t="s">
        <v>51</v>
      </c>
      <c r="C639" s="218"/>
      <c r="D639" s="218"/>
      <c r="E639" s="218"/>
      <c r="F639" s="206">
        <v>0</v>
      </c>
      <c r="G639" s="206"/>
      <c r="H639" s="206"/>
      <c r="I639" s="206"/>
      <c r="J639" s="206"/>
      <c r="K639" s="206"/>
      <c r="L639" s="206"/>
      <c r="M639" s="206"/>
      <c r="N639" s="206"/>
      <c r="O639" s="206"/>
      <c r="P639" s="206">
        <v>0</v>
      </c>
      <c r="Q639" s="206"/>
      <c r="R639" s="206"/>
    </row>
    <row r="640" spans="1:18" ht="15.75" x14ac:dyDescent="0.25">
      <c r="A640" s="221"/>
      <c r="B640" s="212" t="s">
        <v>41</v>
      </c>
      <c r="C640" s="212"/>
      <c r="D640" s="212"/>
      <c r="E640" s="212"/>
      <c r="F640" s="206">
        <v>0</v>
      </c>
      <c r="G640" s="206"/>
      <c r="H640" s="206"/>
      <c r="I640" s="206"/>
      <c r="J640" s="206"/>
      <c r="K640" s="206"/>
      <c r="L640" s="206"/>
      <c r="M640" s="206"/>
      <c r="N640" s="206"/>
      <c r="O640" s="206"/>
      <c r="P640" s="206">
        <v>0</v>
      </c>
      <c r="Q640" s="206"/>
      <c r="R640" s="206"/>
    </row>
    <row r="641" spans="1:18" ht="15.75" x14ac:dyDescent="0.25">
      <c r="A641" s="203"/>
      <c r="B641" s="212" t="s">
        <v>52</v>
      </c>
      <c r="C641" s="212"/>
      <c r="D641" s="212"/>
      <c r="E641" s="212"/>
      <c r="F641" s="206">
        <v>0</v>
      </c>
      <c r="G641" s="206"/>
      <c r="H641" s="206"/>
      <c r="I641" s="206"/>
      <c r="J641" s="206"/>
      <c r="K641" s="206"/>
      <c r="L641" s="206"/>
      <c r="M641" s="206"/>
      <c r="N641" s="206"/>
      <c r="O641" s="206"/>
      <c r="P641" s="206">
        <v>0</v>
      </c>
      <c r="Q641" s="206"/>
      <c r="R641" s="206"/>
    </row>
    <row r="642" spans="1:18" ht="15.75" x14ac:dyDescent="0.25">
      <c r="A642" s="203"/>
      <c r="B642" s="212" t="s">
        <v>41</v>
      </c>
      <c r="C642" s="212"/>
      <c r="D642" s="212"/>
      <c r="E642" s="212"/>
      <c r="F642" s="206">
        <v>0</v>
      </c>
      <c r="G642" s="206"/>
      <c r="H642" s="206"/>
      <c r="I642" s="206"/>
      <c r="J642" s="206"/>
      <c r="K642" s="206"/>
      <c r="L642" s="206"/>
      <c r="M642" s="206"/>
      <c r="N642" s="206"/>
      <c r="O642" s="206"/>
      <c r="P642" s="206">
        <v>0</v>
      </c>
      <c r="Q642" s="206"/>
      <c r="R642" s="206"/>
    </row>
    <row r="643" spans="1:18" ht="15.75" x14ac:dyDescent="0.25">
      <c r="A643" s="203"/>
      <c r="B643" s="212" t="s">
        <v>53</v>
      </c>
      <c r="C643" s="212"/>
      <c r="D643" s="212"/>
      <c r="E643" s="212"/>
      <c r="F643" s="206">
        <v>0</v>
      </c>
      <c r="G643" s="206"/>
      <c r="H643" s="206"/>
      <c r="I643" s="206"/>
      <c r="J643" s="206"/>
      <c r="K643" s="206"/>
      <c r="L643" s="206"/>
      <c r="M643" s="206"/>
      <c r="N643" s="206"/>
      <c r="O643" s="206"/>
      <c r="P643" s="206">
        <v>0</v>
      </c>
      <c r="Q643" s="206"/>
      <c r="R643" s="206"/>
    </row>
    <row r="644" spans="1:18" ht="15.75" x14ac:dyDescent="0.25">
      <c r="A644" s="203"/>
      <c r="B644" s="212" t="s">
        <v>54</v>
      </c>
      <c r="C644" s="212"/>
      <c r="D644" s="212"/>
      <c r="E644" s="212"/>
      <c r="F644" s="206">
        <v>0</v>
      </c>
      <c r="G644" s="206"/>
      <c r="H644" s="206"/>
      <c r="I644" s="206"/>
      <c r="J644" s="206"/>
      <c r="K644" s="206"/>
      <c r="L644" s="206"/>
      <c r="M644" s="206"/>
      <c r="N644" s="206"/>
      <c r="O644" s="206"/>
      <c r="P644" s="206">
        <v>0</v>
      </c>
      <c r="Q644" s="206"/>
      <c r="R644" s="206"/>
    </row>
    <row r="645" spans="1:18" ht="15.75" x14ac:dyDescent="0.25">
      <c r="A645" s="203"/>
      <c r="B645" s="212" t="s">
        <v>45</v>
      </c>
      <c r="C645" s="212"/>
      <c r="D645" s="212"/>
      <c r="E645" s="212"/>
      <c r="F645" s="206">
        <v>0</v>
      </c>
      <c r="G645" s="206"/>
      <c r="H645" s="206"/>
      <c r="I645" s="206"/>
      <c r="J645" s="206"/>
      <c r="K645" s="206"/>
      <c r="L645" s="206"/>
      <c r="M645" s="206"/>
      <c r="N645" s="206"/>
      <c r="O645" s="206"/>
      <c r="P645" s="206">
        <v>0</v>
      </c>
      <c r="Q645" s="206"/>
      <c r="R645" s="206"/>
    </row>
    <row r="646" spans="1:18" ht="15.75" x14ac:dyDescent="0.25">
      <c r="A646" s="222" t="s">
        <v>55</v>
      </c>
      <c r="B646" s="223" t="s">
        <v>56</v>
      </c>
      <c r="C646" s="212"/>
      <c r="D646" s="212"/>
      <c r="E646" s="212"/>
      <c r="F646" s="202">
        <v>0</v>
      </c>
      <c r="G646" s="202"/>
      <c r="H646" s="202"/>
      <c r="I646" s="202"/>
      <c r="J646" s="202"/>
      <c r="K646" s="202"/>
      <c r="L646" s="202"/>
      <c r="M646" s="202"/>
      <c r="N646" s="202"/>
      <c r="O646" s="202"/>
      <c r="P646" s="202">
        <v>0</v>
      </c>
      <c r="Q646" s="202"/>
      <c r="R646" s="202"/>
    </row>
    <row r="647" spans="1:18" ht="15.75" x14ac:dyDescent="0.25">
      <c r="A647" s="203"/>
      <c r="B647" s="212" t="s">
        <v>57</v>
      </c>
      <c r="C647" s="212"/>
      <c r="D647" s="212"/>
      <c r="E647" s="212"/>
      <c r="F647" s="206">
        <v>0</v>
      </c>
      <c r="G647" s="206"/>
      <c r="H647" s="206"/>
      <c r="I647" s="206"/>
      <c r="J647" s="206"/>
      <c r="K647" s="206"/>
      <c r="L647" s="206"/>
      <c r="M647" s="206"/>
      <c r="N647" s="206"/>
      <c r="O647" s="206"/>
      <c r="P647" s="206">
        <v>0</v>
      </c>
      <c r="Q647" s="206"/>
      <c r="R647" s="206"/>
    </row>
    <row r="648" spans="1:18" ht="15.75" x14ac:dyDescent="0.25">
      <c r="A648" s="203"/>
      <c r="B648" s="212" t="s">
        <v>58</v>
      </c>
      <c r="C648" s="212"/>
      <c r="D648" s="212"/>
      <c r="E648" s="212"/>
      <c r="F648" s="206">
        <v>0</v>
      </c>
      <c r="G648" s="206"/>
      <c r="H648" s="206"/>
      <c r="I648" s="206"/>
      <c r="J648" s="206"/>
      <c r="K648" s="206"/>
      <c r="L648" s="206"/>
      <c r="M648" s="206"/>
      <c r="N648" s="206"/>
      <c r="O648" s="206"/>
      <c r="P648" s="206">
        <v>0</v>
      </c>
      <c r="Q648" s="206"/>
      <c r="R648" s="206"/>
    </row>
    <row r="649" spans="1:18" ht="15.75" x14ac:dyDescent="0.25">
      <c r="A649" s="203"/>
      <c r="B649" s="212" t="s">
        <v>59</v>
      </c>
      <c r="C649" s="212"/>
      <c r="D649" s="212"/>
      <c r="E649" s="212"/>
      <c r="F649" s="206">
        <v>0</v>
      </c>
      <c r="G649" s="206"/>
      <c r="H649" s="206"/>
      <c r="I649" s="206"/>
      <c r="J649" s="206"/>
      <c r="K649" s="206"/>
      <c r="L649" s="206"/>
      <c r="M649" s="206"/>
      <c r="N649" s="206"/>
      <c r="O649" s="206"/>
      <c r="P649" s="206">
        <v>0</v>
      </c>
      <c r="Q649" s="206"/>
      <c r="R649" s="206"/>
    </row>
    <row r="650" spans="1:18" ht="15.75" x14ac:dyDescent="0.25">
      <c r="A650" s="203"/>
      <c r="B650" s="212" t="s">
        <v>60</v>
      </c>
      <c r="C650" s="212"/>
      <c r="D650" s="212"/>
      <c r="E650" s="212"/>
      <c r="F650" s="206">
        <v>0</v>
      </c>
      <c r="G650" s="206"/>
      <c r="H650" s="206"/>
      <c r="I650" s="206"/>
      <c r="J650" s="206"/>
      <c r="K650" s="206"/>
      <c r="L650" s="206"/>
      <c r="M650" s="206"/>
      <c r="N650" s="206"/>
      <c r="O650" s="206"/>
      <c r="P650" s="206">
        <v>0</v>
      </c>
      <c r="Q650" s="206"/>
      <c r="R650" s="206"/>
    </row>
    <row r="651" spans="1:18" ht="15.75" x14ac:dyDescent="0.25">
      <c r="A651" s="203"/>
      <c r="B651" s="212" t="s">
        <v>61</v>
      </c>
      <c r="C651" s="212"/>
      <c r="D651" s="212"/>
      <c r="E651" s="212"/>
      <c r="F651" s="206">
        <v>0</v>
      </c>
      <c r="G651" s="206"/>
      <c r="H651" s="206"/>
      <c r="I651" s="206"/>
      <c r="J651" s="206"/>
      <c r="K651" s="206"/>
      <c r="L651" s="206"/>
      <c r="M651" s="206"/>
      <c r="N651" s="206"/>
      <c r="O651" s="206"/>
      <c r="P651" s="206">
        <v>0</v>
      </c>
      <c r="Q651" s="206"/>
      <c r="R651" s="206"/>
    </row>
    <row r="652" spans="1:18" ht="15.75" x14ac:dyDescent="0.25">
      <c r="A652" s="203"/>
      <c r="B652" s="212" t="s">
        <v>62</v>
      </c>
      <c r="C652" s="212"/>
      <c r="D652" s="212"/>
      <c r="E652" s="212"/>
      <c r="F652" s="206">
        <v>0</v>
      </c>
      <c r="G652" s="206"/>
      <c r="H652" s="206"/>
      <c r="I652" s="206"/>
      <c r="J652" s="206"/>
      <c r="K652" s="206"/>
      <c r="L652" s="206"/>
      <c r="M652" s="206"/>
      <c r="N652" s="206"/>
      <c r="O652" s="206"/>
      <c r="P652" s="206">
        <v>0</v>
      </c>
      <c r="Q652" s="206"/>
      <c r="R652" s="206"/>
    </row>
    <row r="653" spans="1:18" ht="15.75" x14ac:dyDescent="0.25">
      <c r="A653" s="203"/>
      <c r="B653" s="212" t="s">
        <v>63</v>
      </c>
      <c r="C653" s="212"/>
      <c r="D653" s="212"/>
      <c r="E653" s="212"/>
      <c r="F653" s="206">
        <v>0</v>
      </c>
      <c r="G653" s="206"/>
      <c r="H653" s="206"/>
      <c r="I653" s="206"/>
      <c r="J653" s="206"/>
      <c r="K653" s="206"/>
      <c r="L653" s="206"/>
      <c r="M653" s="206"/>
      <c r="N653" s="206"/>
      <c r="O653" s="206"/>
      <c r="P653" s="206">
        <v>0</v>
      </c>
      <c r="Q653" s="206"/>
      <c r="R653" s="206"/>
    </row>
    <row r="654" spans="1:18" ht="15.75" x14ac:dyDescent="0.25">
      <c r="A654" s="203"/>
      <c r="B654" s="212" t="s">
        <v>64</v>
      </c>
      <c r="C654" s="212"/>
      <c r="D654" s="212"/>
      <c r="E654" s="212"/>
      <c r="F654" s="206">
        <v>0</v>
      </c>
      <c r="G654" s="206"/>
      <c r="H654" s="206"/>
      <c r="I654" s="206"/>
      <c r="J654" s="206"/>
      <c r="K654" s="206"/>
      <c r="L654" s="206"/>
      <c r="M654" s="206"/>
      <c r="N654" s="206"/>
      <c r="O654" s="206"/>
      <c r="P654" s="206">
        <v>0</v>
      </c>
      <c r="Q654" s="206"/>
      <c r="R654" s="206"/>
    </row>
    <row r="655" spans="1:18" ht="15.75" x14ac:dyDescent="0.25">
      <c r="A655" s="203"/>
      <c r="B655" s="212" t="s">
        <v>65</v>
      </c>
      <c r="C655" s="212"/>
      <c r="D655" s="212"/>
      <c r="E655" s="212"/>
      <c r="F655" s="206">
        <v>0</v>
      </c>
      <c r="G655" s="206"/>
      <c r="H655" s="206"/>
      <c r="I655" s="206"/>
      <c r="J655" s="206"/>
      <c r="K655" s="206"/>
      <c r="L655" s="206"/>
      <c r="M655" s="206"/>
      <c r="N655" s="206"/>
      <c r="O655" s="206"/>
      <c r="P655" s="206">
        <v>0</v>
      </c>
      <c r="Q655" s="206"/>
      <c r="R655" s="206"/>
    </row>
    <row r="656" spans="1:18" ht="15.75" x14ac:dyDescent="0.25">
      <c r="A656" s="203"/>
      <c r="B656" s="212" t="s">
        <v>66</v>
      </c>
      <c r="C656" s="212"/>
      <c r="D656" s="212"/>
      <c r="E656" s="212"/>
      <c r="F656" s="206">
        <v>0</v>
      </c>
      <c r="G656" s="206"/>
      <c r="H656" s="206"/>
      <c r="I656" s="206"/>
      <c r="J656" s="206"/>
      <c r="K656" s="206"/>
      <c r="L656" s="206"/>
      <c r="M656" s="206"/>
      <c r="N656" s="206"/>
      <c r="O656" s="206"/>
      <c r="P656" s="206">
        <v>0</v>
      </c>
      <c r="Q656" s="206"/>
      <c r="R656" s="206"/>
    </row>
    <row r="657" spans="1:18" ht="15.75" x14ac:dyDescent="0.25">
      <c r="A657" s="203"/>
      <c r="B657" s="212" t="s">
        <v>67</v>
      </c>
      <c r="C657" s="212"/>
      <c r="D657" s="212"/>
      <c r="E657" s="212"/>
      <c r="F657" s="206">
        <v>0</v>
      </c>
      <c r="G657" s="206"/>
      <c r="H657" s="206"/>
      <c r="I657" s="206"/>
      <c r="J657" s="206"/>
      <c r="K657" s="206"/>
      <c r="L657" s="206"/>
      <c r="M657" s="206"/>
      <c r="N657" s="206"/>
      <c r="O657" s="206"/>
      <c r="P657" s="206">
        <v>0</v>
      </c>
      <c r="Q657" s="206"/>
      <c r="R657" s="206"/>
    </row>
    <row r="658" spans="1:18" ht="15.75" x14ac:dyDescent="0.25">
      <c r="A658" s="222" t="s">
        <v>68</v>
      </c>
      <c r="B658" s="223" t="s">
        <v>69</v>
      </c>
      <c r="C658" s="212"/>
      <c r="D658" s="212"/>
      <c r="E658" s="212"/>
      <c r="F658" s="202">
        <v>0</v>
      </c>
      <c r="G658" s="202"/>
      <c r="H658" s="202"/>
      <c r="I658" s="202"/>
      <c r="J658" s="202"/>
      <c r="K658" s="202"/>
      <c r="L658" s="202"/>
      <c r="M658" s="202"/>
      <c r="N658" s="202"/>
      <c r="O658" s="202"/>
      <c r="P658" s="202">
        <f>+P659</f>
        <v>0</v>
      </c>
      <c r="Q658" s="202"/>
      <c r="R658" s="202"/>
    </row>
    <row r="659" spans="1:18" ht="15.75" x14ac:dyDescent="0.25">
      <c r="A659" s="222"/>
      <c r="B659" s="212" t="s">
        <v>70</v>
      </c>
      <c r="C659" s="212"/>
      <c r="D659" s="212"/>
      <c r="E659" s="212"/>
      <c r="F659" s="206">
        <v>0</v>
      </c>
      <c r="G659" s="206"/>
      <c r="H659" s="206"/>
      <c r="I659" s="206"/>
      <c r="J659" s="206"/>
      <c r="K659" s="206"/>
      <c r="L659" s="206"/>
      <c r="M659" s="206"/>
      <c r="N659" s="206"/>
      <c r="O659" s="206"/>
      <c r="P659" s="206">
        <f>SUM(F659:F659)</f>
        <v>0</v>
      </c>
      <c r="Q659" s="206"/>
      <c r="R659" s="206"/>
    </row>
    <row r="660" spans="1:18" ht="15.75" x14ac:dyDescent="0.25">
      <c r="A660" s="222"/>
      <c r="B660" s="212" t="s">
        <v>71</v>
      </c>
      <c r="C660" s="212"/>
      <c r="D660" s="212"/>
      <c r="E660" s="212"/>
      <c r="F660" s="206">
        <v>0</v>
      </c>
      <c r="G660" s="206"/>
      <c r="H660" s="206"/>
      <c r="I660" s="206"/>
      <c r="J660" s="206"/>
      <c r="K660" s="206"/>
      <c r="L660" s="206"/>
      <c r="M660" s="206"/>
      <c r="N660" s="206"/>
      <c r="O660" s="206"/>
      <c r="P660" s="206">
        <v>0</v>
      </c>
      <c r="Q660" s="206"/>
      <c r="R660" s="206"/>
    </row>
    <row r="661" spans="1:18" ht="15.75" x14ac:dyDescent="0.25">
      <c r="A661" s="222"/>
      <c r="B661" s="212" t="s">
        <v>72</v>
      </c>
      <c r="C661" s="212"/>
      <c r="D661" s="212"/>
      <c r="E661" s="212"/>
      <c r="F661" s="206">
        <v>0</v>
      </c>
      <c r="G661" s="206"/>
      <c r="H661" s="206"/>
      <c r="I661" s="206"/>
      <c r="J661" s="206"/>
      <c r="K661" s="206"/>
      <c r="L661" s="206"/>
      <c r="M661" s="206"/>
      <c r="N661" s="206"/>
      <c r="O661" s="206"/>
      <c r="P661" s="206">
        <v>0</v>
      </c>
      <c r="Q661" s="206"/>
      <c r="R661" s="206"/>
    </row>
    <row r="662" spans="1:18" ht="15.75" x14ac:dyDescent="0.25">
      <c r="A662" s="222"/>
      <c r="B662" s="212" t="s">
        <v>73</v>
      </c>
      <c r="C662" s="212"/>
      <c r="D662" s="212"/>
      <c r="E662" s="212"/>
      <c r="F662" s="206">
        <v>0</v>
      </c>
      <c r="G662" s="206"/>
      <c r="H662" s="206"/>
      <c r="I662" s="206"/>
      <c r="J662" s="206"/>
      <c r="K662" s="206"/>
      <c r="L662" s="206"/>
      <c r="M662" s="206"/>
      <c r="N662" s="206"/>
      <c r="O662" s="206"/>
      <c r="P662" s="206">
        <v>0</v>
      </c>
      <c r="Q662" s="206"/>
      <c r="R662" s="206"/>
    </row>
    <row r="663" spans="1:18" ht="15.75" x14ac:dyDescent="0.25">
      <c r="A663" s="222"/>
      <c r="B663" s="212" t="s">
        <v>74</v>
      </c>
      <c r="C663" s="212"/>
      <c r="D663" s="212"/>
      <c r="E663" s="212"/>
      <c r="F663" s="206">
        <v>0</v>
      </c>
      <c r="G663" s="206"/>
      <c r="H663" s="206"/>
      <c r="I663" s="206"/>
      <c r="J663" s="206"/>
      <c r="K663" s="206"/>
      <c r="L663" s="206"/>
      <c r="M663" s="206"/>
      <c r="N663" s="206"/>
      <c r="O663" s="206"/>
      <c r="P663" s="206">
        <v>0</v>
      </c>
      <c r="Q663" s="206"/>
      <c r="R663" s="206"/>
    </row>
    <row r="664" spans="1:18" ht="15.75" x14ac:dyDescent="0.25">
      <c r="A664" s="222" t="s">
        <v>75</v>
      </c>
      <c r="B664" s="223" t="s">
        <v>76</v>
      </c>
      <c r="C664" s="212"/>
      <c r="D664" s="212"/>
      <c r="E664" s="212"/>
      <c r="F664" s="202">
        <v>0</v>
      </c>
      <c r="G664" s="202"/>
      <c r="H664" s="202"/>
      <c r="I664" s="202"/>
      <c r="J664" s="202"/>
      <c r="K664" s="202"/>
      <c r="L664" s="202"/>
      <c r="M664" s="202"/>
      <c r="N664" s="202"/>
      <c r="O664" s="202"/>
      <c r="P664" s="202">
        <v>0</v>
      </c>
      <c r="Q664" s="202"/>
      <c r="R664" s="202"/>
    </row>
    <row r="665" spans="1:18" ht="15.75" x14ac:dyDescent="0.25">
      <c r="A665" s="222"/>
      <c r="B665" s="223" t="s">
        <v>77</v>
      </c>
      <c r="C665" s="212"/>
      <c r="D665" s="212"/>
      <c r="E665" s="212"/>
      <c r="F665" s="206">
        <v>0</v>
      </c>
      <c r="G665" s="206"/>
      <c r="H665" s="206"/>
      <c r="I665" s="206"/>
      <c r="J665" s="206"/>
      <c r="K665" s="206"/>
      <c r="L665" s="206"/>
      <c r="M665" s="206"/>
      <c r="N665" s="206"/>
      <c r="O665" s="206"/>
      <c r="P665" s="206">
        <v>0</v>
      </c>
      <c r="Q665" s="206"/>
      <c r="R665" s="206"/>
    </row>
    <row r="666" spans="1:18" ht="15.75" x14ac:dyDescent="0.25">
      <c r="A666" s="222"/>
      <c r="B666" s="212" t="s">
        <v>78</v>
      </c>
      <c r="C666" s="212"/>
      <c r="D666" s="212"/>
      <c r="E666" s="212"/>
      <c r="F666" s="206">
        <v>0</v>
      </c>
      <c r="G666" s="206"/>
      <c r="H666" s="206"/>
      <c r="I666" s="206"/>
      <c r="J666" s="206"/>
      <c r="K666" s="206"/>
      <c r="L666" s="206"/>
      <c r="M666" s="206"/>
      <c r="N666" s="206"/>
      <c r="O666" s="206"/>
      <c r="P666" s="206">
        <v>0</v>
      </c>
      <c r="Q666" s="206"/>
      <c r="R666" s="206"/>
    </row>
    <row r="667" spans="1:18" ht="15.75" x14ac:dyDescent="0.25">
      <c r="A667" s="222"/>
      <c r="B667" s="212" t="s">
        <v>79</v>
      </c>
      <c r="C667" s="212"/>
      <c r="D667" s="212"/>
      <c r="E667" s="212"/>
      <c r="F667" s="206">
        <v>0</v>
      </c>
      <c r="G667" s="206"/>
      <c r="H667" s="206"/>
      <c r="I667" s="206"/>
      <c r="J667" s="206"/>
      <c r="K667" s="206"/>
      <c r="L667" s="206"/>
      <c r="M667" s="206"/>
      <c r="N667" s="206"/>
      <c r="O667" s="206"/>
      <c r="P667" s="206">
        <v>0</v>
      </c>
      <c r="Q667" s="206"/>
      <c r="R667" s="206"/>
    </row>
    <row r="668" spans="1:18" ht="15.75" x14ac:dyDescent="0.25">
      <c r="A668" s="222"/>
      <c r="B668" s="212" t="s">
        <v>80</v>
      </c>
      <c r="C668" s="212"/>
      <c r="D668" s="212"/>
      <c r="E668" s="212"/>
      <c r="F668" s="206">
        <v>0</v>
      </c>
      <c r="G668" s="206"/>
      <c r="H668" s="206"/>
      <c r="I668" s="206"/>
      <c r="J668" s="206"/>
      <c r="K668" s="206"/>
      <c r="L668" s="206"/>
      <c r="M668" s="206"/>
      <c r="N668" s="206"/>
      <c r="O668" s="206"/>
      <c r="P668" s="206">
        <v>0</v>
      </c>
      <c r="Q668" s="206"/>
      <c r="R668" s="206"/>
    </row>
    <row r="669" spans="1:18" ht="15.75" x14ac:dyDescent="0.25">
      <c r="A669" s="222" t="s">
        <v>81</v>
      </c>
      <c r="B669" s="223" t="s">
        <v>82</v>
      </c>
      <c r="C669" s="212"/>
      <c r="D669" s="212"/>
      <c r="E669" s="212"/>
      <c r="F669" s="202">
        <v>0</v>
      </c>
      <c r="G669" s="202"/>
      <c r="H669" s="202"/>
      <c r="I669" s="202"/>
      <c r="J669" s="202"/>
      <c r="K669" s="202"/>
      <c r="L669" s="202"/>
      <c r="M669" s="202"/>
      <c r="N669" s="202"/>
      <c r="O669" s="202"/>
      <c r="P669" s="202">
        <v>0</v>
      </c>
      <c r="Q669" s="202"/>
      <c r="R669" s="202"/>
    </row>
    <row r="670" spans="1:18" ht="15.75" x14ac:dyDescent="0.25">
      <c r="A670" s="222"/>
      <c r="B670" s="212" t="s">
        <v>83</v>
      </c>
      <c r="C670" s="212"/>
      <c r="D670" s="212"/>
      <c r="E670" s="212"/>
      <c r="F670" s="206">
        <v>0</v>
      </c>
      <c r="G670" s="206"/>
      <c r="H670" s="206"/>
      <c r="I670" s="206"/>
      <c r="J670" s="206"/>
      <c r="K670" s="206"/>
      <c r="L670" s="206"/>
      <c r="M670" s="206"/>
      <c r="N670" s="206"/>
      <c r="O670" s="206"/>
      <c r="P670" s="206">
        <v>0</v>
      </c>
      <c r="Q670" s="206"/>
      <c r="R670" s="206"/>
    </row>
    <row r="671" spans="1:18" ht="15.75" x14ac:dyDescent="0.25">
      <c r="A671" s="222"/>
      <c r="B671" s="212" t="s">
        <v>84</v>
      </c>
      <c r="C671" s="212"/>
      <c r="D671" s="212"/>
      <c r="E671" s="212"/>
      <c r="F671" s="206">
        <v>0</v>
      </c>
      <c r="G671" s="206"/>
      <c r="H671" s="206"/>
      <c r="I671" s="206"/>
      <c r="J671" s="206"/>
      <c r="K671" s="206"/>
      <c r="L671" s="206"/>
      <c r="M671" s="206"/>
      <c r="N671" s="206"/>
      <c r="O671" s="206"/>
      <c r="P671" s="206">
        <v>0</v>
      </c>
      <c r="Q671" s="206"/>
      <c r="R671" s="206"/>
    </row>
    <row r="672" spans="1:18" ht="15.75" x14ac:dyDescent="0.25">
      <c r="A672" s="222"/>
      <c r="B672" s="212" t="s">
        <v>85</v>
      </c>
      <c r="C672" s="212"/>
      <c r="D672" s="212"/>
      <c r="E672" s="212"/>
      <c r="F672" s="206">
        <v>0</v>
      </c>
      <c r="G672" s="206"/>
      <c r="H672" s="206"/>
      <c r="I672" s="206"/>
      <c r="J672" s="206"/>
      <c r="K672" s="206"/>
      <c r="L672" s="206"/>
      <c r="M672" s="206"/>
      <c r="N672" s="206"/>
      <c r="O672" s="206"/>
      <c r="P672" s="206">
        <v>0</v>
      </c>
      <c r="Q672" s="206"/>
      <c r="R672" s="206"/>
    </row>
    <row r="673" spans="1:18" ht="15.75" x14ac:dyDescent="0.25">
      <c r="A673" s="222"/>
      <c r="B673" s="212" t="s">
        <v>86</v>
      </c>
      <c r="C673" s="212"/>
      <c r="D673" s="212"/>
      <c r="E673" s="212"/>
      <c r="F673" s="206">
        <v>0</v>
      </c>
      <c r="G673" s="206"/>
      <c r="H673" s="206"/>
      <c r="I673" s="206"/>
      <c r="J673" s="206"/>
      <c r="K673" s="206"/>
      <c r="L673" s="206"/>
      <c r="M673" s="206"/>
      <c r="N673" s="206"/>
      <c r="O673" s="206"/>
      <c r="P673" s="206">
        <v>0</v>
      </c>
      <c r="Q673" s="206"/>
      <c r="R673" s="206"/>
    </row>
    <row r="674" spans="1:18" ht="15.75" x14ac:dyDescent="0.25">
      <c r="A674" s="203"/>
      <c r="B674" s="212" t="s">
        <v>87</v>
      </c>
      <c r="C674" s="212"/>
      <c r="D674" s="212"/>
      <c r="E674" s="212"/>
      <c r="F674" s="206">
        <v>0</v>
      </c>
      <c r="G674" s="206"/>
      <c r="H674" s="206"/>
      <c r="I674" s="206"/>
      <c r="J674" s="206"/>
      <c r="K674" s="206"/>
      <c r="L674" s="206"/>
      <c r="M674" s="206"/>
      <c r="N674" s="206"/>
      <c r="O674" s="206"/>
      <c r="P674" s="206">
        <v>0</v>
      </c>
      <c r="Q674" s="206"/>
      <c r="R674" s="206"/>
    </row>
    <row r="675" spans="1:18" ht="15.75" x14ac:dyDescent="0.25">
      <c r="A675" s="203"/>
      <c r="B675" s="223" t="s">
        <v>88</v>
      </c>
      <c r="C675" s="212"/>
      <c r="D675" s="212"/>
      <c r="E675" s="212"/>
      <c r="F675" s="224">
        <f>+F608+F590+F596</f>
        <v>13677873.199999999</v>
      </c>
      <c r="G675" s="224"/>
      <c r="H675" s="224"/>
      <c r="I675" s="224"/>
      <c r="J675" s="224"/>
      <c r="K675" s="224"/>
      <c r="L675" s="224"/>
      <c r="M675" s="224"/>
      <c r="N675" s="224"/>
      <c r="O675" s="224"/>
      <c r="P675" s="224" t="e">
        <f>+P608+P596+P590+P658</f>
        <v>#REF!</v>
      </c>
      <c r="Q675" s="224"/>
      <c r="R675" s="224"/>
    </row>
    <row r="676" spans="1:18" ht="15.75" x14ac:dyDescent="0.25">
      <c r="A676" s="203"/>
      <c r="B676" s="223"/>
      <c r="C676" s="212"/>
      <c r="D676" s="212"/>
      <c r="E676" s="212"/>
      <c r="F676" s="206"/>
      <c r="G676" s="206"/>
      <c r="H676" s="206"/>
      <c r="I676" s="206"/>
      <c r="J676" s="206"/>
      <c r="K676" s="206"/>
      <c r="L676" s="206"/>
      <c r="M676" s="206"/>
      <c r="N676" s="206"/>
      <c r="O676" s="206"/>
      <c r="P676" s="206"/>
      <c r="Q676" s="206"/>
      <c r="R676" s="206"/>
    </row>
    <row r="677" spans="1:18" ht="15.75" x14ac:dyDescent="0.25">
      <c r="A677" s="203"/>
      <c r="B677" s="223"/>
      <c r="C677" s="212"/>
      <c r="D677" s="212"/>
      <c r="E677" s="212"/>
      <c r="F677" s="206"/>
      <c r="G677" s="206"/>
      <c r="H677" s="206"/>
      <c r="I677" s="206"/>
      <c r="J677" s="206"/>
      <c r="K677" s="206"/>
      <c r="L677" s="206"/>
      <c r="M677" s="206"/>
      <c r="N677" s="206"/>
      <c r="O677" s="206"/>
      <c r="P677" s="206"/>
      <c r="Q677" s="206"/>
      <c r="R677" s="206"/>
    </row>
    <row r="678" spans="1:18" ht="15.75" x14ac:dyDescent="0.25">
      <c r="A678" s="203"/>
      <c r="B678" s="223"/>
      <c r="C678" s="212"/>
      <c r="D678" s="212"/>
      <c r="E678" s="212"/>
      <c r="F678" s="206"/>
      <c r="G678" s="206"/>
      <c r="H678" s="206"/>
      <c r="I678" s="206"/>
      <c r="J678" s="206"/>
      <c r="K678" s="206"/>
      <c r="L678" s="206"/>
      <c r="M678" s="206"/>
      <c r="N678" s="206"/>
      <c r="O678" s="206"/>
      <c r="P678" s="206"/>
      <c r="Q678" s="206"/>
      <c r="R678" s="206"/>
    </row>
    <row r="679" spans="1:18" ht="15.75" x14ac:dyDescent="0.25">
      <c r="A679" s="222" t="s">
        <v>89</v>
      </c>
      <c r="B679" s="223" t="s">
        <v>90</v>
      </c>
      <c r="C679" s="212"/>
      <c r="D679" s="212"/>
      <c r="E679" s="212"/>
      <c r="F679" s="206"/>
      <c r="G679" s="206"/>
      <c r="H679" s="206"/>
      <c r="I679" s="206"/>
      <c r="J679" s="206"/>
      <c r="K679" s="206"/>
      <c r="L679" s="206"/>
      <c r="M679" s="206"/>
      <c r="N679" s="206"/>
      <c r="O679" s="206"/>
      <c r="P679" s="206"/>
      <c r="Q679" s="206"/>
      <c r="R679" s="206"/>
    </row>
    <row r="680" spans="1:18" ht="15.75" x14ac:dyDescent="0.25">
      <c r="A680" s="222" t="s">
        <v>91</v>
      </c>
      <c r="B680" s="223" t="s">
        <v>92</v>
      </c>
      <c r="C680" s="212"/>
      <c r="D680" s="212"/>
      <c r="E680" s="212"/>
      <c r="F680" s="202">
        <v>0</v>
      </c>
      <c r="G680" s="202"/>
      <c r="H680" s="202"/>
      <c r="I680" s="202"/>
      <c r="J680" s="202"/>
      <c r="K680" s="202"/>
      <c r="L680" s="202"/>
      <c r="M680" s="202"/>
      <c r="N680" s="202"/>
      <c r="O680" s="202"/>
      <c r="P680" s="202">
        <v>0</v>
      </c>
      <c r="Q680" s="202"/>
      <c r="R680" s="202"/>
    </row>
    <row r="681" spans="1:18" ht="15.75" x14ac:dyDescent="0.25">
      <c r="A681" s="203"/>
      <c r="B681" s="212" t="s">
        <v>93</v>
      </c>
      <c r="C681" s="212"/>
      <c r="D681" s="212" t="s">
        <v>94</v>
      </c>
      <c r="E681" s="212"/>
      <c r="F681" s="206">
        <v>0</v>
      </c>
      <c r="G681" s="206"/>
      <c r="H681" s="206"/>
      <c r="I681" s="206"/>
      <c r="J681" s="206"/>
      <c r="K681" s="206"/>
      <c r="L681" s="206"/>
      <c r="M681" s="206"/>
      <c r="N681" s="206"/>
      <c r="O681" s="206"/>
      <c r="P681" s="206">
        <v>0</v>
      </c>
      <c r="Q681" s="206"/>
      <c r="R681" s="206"/>
    </row>
    <row r="682" spans="1:18" ht="15.75" x14ac:dyDescent="0.25">
      <c r="A682" s="203"/>
      <c r="B682" s="212" t="s">
        <v>95</v>
      </c>
      <c r="C682" s="212"/>
      <c r="D682" s="212"/>
      <c r="E682" s="212"/>
      <c r="F682" s="206">
        <v>0</v>
      </c>
      <c r="G682" s="206"/>
      <c r="H682" s="206"/>
      <c r="I682" s="206"/>
      <c r="J682" s="206"/>
      <c r="K682" s="206"/>
      <c r="L682" s="206"/>
      <c r="M682" s="206"/>
      <c r="N682" s="206"/>
      <c r="O682" s="206"/>
      <c r="P682" s="206">
        <v>0</v>
      </c>
      <c r="Q682" s="206"/>
      <c r="R682" s="206"/>
    </row>
    <row r="683" spans="1:18" ht="15.75" x14ac:dyDescent="0.25">
      <c r="A683" s="222" t="s">
        <v>96</v>
      </c>
      <c r="B683" s="225" t="s">
        <v>97</v>
      </c>
      <c r="C683" s="212"/>
      <c r="D683" s="212"/>
      <c r="E683" s="212"/>
      <c r="F683" s="202">
        <v>0</v>
      </c>
      <c r="G683" s="202"/>
      <c r="H683" s="202"/>
      <c r="I683" s="202"/>
      <c r="J683" s="202"/>
      <c r="K683" s="202"/>
      <c r="L683" s="202"/>
      <c r="M683" s="202"/>
      <c r="N683" s="202"/>
      <c r="O683" s="202"/>
      <c r="P683" s="202">
        <v>0</v>
      </c>
      <c r="Q683" s="202"/>
      <c r="R683" s="202"/>
    </row>
    <row r="684" spans="1:18" ht="15.75" x14ac:dyDescent="0.25">
      <c r="A684" s="203"/>
      <c r="B684" s="212" t="s">
        <v>98</v>
      </c>
      <c r="C684" s="212"/>
      <c r="D684" s="212"/>
      <c r="E684" s="212"/>
      <c r="F684" s="206">
        <v>0</v>
      </c>
      <c r="G684" s="206"/>
      <c r="H684" s="206"/>
      <c r="I684" s="206"/>
      <c r="J684" s="206"/>
      <c r="K684" s="206"/>
      <c r="L684" s="206"/>
      <c r="M684" s="206"/>
      <c r="N684" s="206"/>
      <c r="O684" s="206"/>
      <c r="P684" s="206">
        <v>0</v>
      </c>
      <c r="Q684" s="206"/>
      <c r="R684" s="206"/>
    </row>
    <row r="685" spans="1:18" ht="15.75" x14ac:dyDescent="0.25">
      <c r="A685" s="203"/>
      <c r="B685" s="212" t="s">
        <v>99</v>
      </c>
      <c r="C685" s="212"/>
      <c r="D685" s="212"/>
      <c r="E685" s="212"/>
      <c r="F685" s="206">
        <v>0</v>
      </c>
      <c r="G685" s="206"/>
      <c r="H685" s="206"/>
      <c r="I685" s="206"/>
      <c r="J685" s="206"/>
      <c r="K685" s="206"/>
      <c r="L685" s="206"/>
      <c r="M685" s="206"/>
      <c r="N685" s="206"/>
      <c r="O685" s="206"/>
      <c r="P685" s="206">
        <v>0</v>
      </c>
      <c r="Q685" s="206"/>
      <c r="R685" s="206"/>
    </row>
    <row r="686" spans="1:18" ht="15.75" x14ac:dyDescent="0.25">
      <c r="A686" s="222" t="s">
        <v>100</v>
      </c>
      <c r="B686" s="223" t="s">
        <v>101</v>
      </c>
      <c r="C686" s="212"/>
      <c r="D686" s="212"/>
      <c r="E686" s="212"/>
      <c r="F686" s="202">
        <v>0</v>
      </c>
      <c r="G686" s="202"/>
      <c r="H686" s="202"/>
      <c r="I686" s="202"/>
      <c r="J686" s="202"/>
      <c r="K686" s="202"/>
      <c r="L686" s="202"/>
      <c r="M686" s="202"/>
      <c r="N686" s="202"/>
      <c r="O686" s="202"/>
      <c r="P686" s="202">
        <v>0</v>
      </c>
      <c r="Q686" s="202"/>
      <c r="R686" s="202"/>
    </row>
    <row r="687" spans="1:18" ht="15.75" x14ac:dyDescent="0.25">
      <c r="A687" s="203"/>
      <c r="B687" s="226" t="s">
        <v>102</v>
      </c>
      <c r="C687" s="212"/>
      <c r="D687" s="212"/>
      <c r="E687" s="212"/>
      <c r="F687" s="206">
        <v>0</v>
      </c>
      <c r="G687" s="206"/>
      <c r="H687" s="206"/>
      <c r="I687" s="206"/>
      <c r="J687" s="206"/>
      <c r="K687" s="206"/>
      <c r="L687" s="206"/>
      <c r="M687" s="206"/>
      <c r="N687" s="206"/>
      <c r="O687" s="206"/>
      <c r="P687" s="206">
        <v>0</v>
      </c>
      <c r="Q687" s="206"/>
      <c r="R687" s="206"/>
    </row>
    <row r="688" spans="1:18" ht="15.75" x14ac:dyDescent="0.25">
      <c r="A688" s="203"/>
      <c r="B688" s="226" t="s">
        <v>103</v>
      </c>
      <c r="C688" s="212"/>
      <c r="D688" s="212"/>
      <c r="E688" s="212"/>
      <c r="F688" s="227">
        <v>0</v>
      </c>
      <c r="G688" s="227"/>
      <c r="H688" s="227"/>
      <c r="I688" s="227"/>
      <c r="J688" s="227"/>
      <c r="K688" s="227"/>
      <c r="L688" s="227"/>
      <c r="M688" s="227"/>
      <c r="N688" s="227"/>
      <c r="O688" s="227"/>
      <c r="P688" s="227">
        <v>0</v>
      </c>
      <c r="Q688" s="227"/>
      <c r="R688" s="227"/>
    </row>
    <row r="689" spans="1:30" ht="15.75" x14ac:dyDescent="0.25">
      <c r="A689" s="203"/>
      <c r="B689" s="223" t="s">
        <v>104</v>
      </c>
      <c r="C689" s="212"/>
      <c r="D689" s="212"/>
      <c r="E689" s="212"/>
      <c r="F689" s="202">
        <f>+F685+F684+F683+F682+F680+F679</f>
        <v>0</v>
      </c>
      <c r="G689" s="202"/>
      <c r="H689" s="202"/>
      <c r="I689" s="202"/>
      <c r="J689" s="202"/>
      <c r="K689" s="202"/>
      <c r="L689" s="202"/>
      <c r="M689" s="202"/>
      <c r="N689" s="202"/>
      <c r="O689" s="202"/>
      <c r="P689" s="202">
        <f t="shared" ref="P689" si="29">+P685+P684+P683+P682+P680+P679</f>
        <v>0</v>
      </c>
      <c r="Q689" s="202"/>
      <c r="R689" s="202"/>
    </row>
    <row r="690" spans="1:30" ht="15.75" x14ac:dyDescent="0.25">
      <c r="A690" s="203"/>
      <c r="B690" s="223"/>
      <c r="C690" s="212"/>
      <c r="D690" s="212"/>
      <c r="E690" s="212"/>
      <c r="F690" s="206"/>
      <c r="G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</row>
    <row r="691" spans="1:30" ht="16.5" thickBot="1" x14ac:dyDescent="0.3">
      <c r="A691" s="212"/>
      <c r="B691" s="223" t="s">
        <v>105</v>
      </c>
      <c r="C691" s="212"/>
      <c r="D691" s="212"/>
      <c r="E691" s="212"/>
      <c r="F691" s="228">
        <f>+F689+F675</f>
        <v>13677873.199999999</v>
      </c>
      <c r="G691" s="228"/>
      <c r="H691" s="228"/>
      <c r="I691" s="228"/>
      <c r="J691" s="228"/>
      <c r="K691" s="228"/>
      <c r="L691" s="228"/>
      <c r="M691" s="228"/>
      <c r="N691" s="228"/>
      <c r="O691" s="228"/>
      <c r="P691" s="228" t="e">
        <f>+P675</f>
        <v>#REF!</v>
      </c>
      <c r="Q691" s="202"/>
      <c r="R691" s="202"/>
      <c r="S691" s="28"/>
      <c r="T691" s="28"/>
    </row>
    <row r="692" spans="1:30" ht="16.5" thickTop="1" x14ac:dyDescent="0.25">
      <c r="A692" s="212"/>
      <c r="B692" s="223"/>
      <c r="C692" s="212"/>
      <c r="D692" s="212"/>
      <c r="E692" s="212"/>
      <c r="F692" s="202"/>
      <c r="G692" s="202"/>
      <c r="H692" s="202"/>
      <c r="I692" s="202"/>
      <c r="J692" s="202"/>
      <c r="K692" s="202"/>
      <c r="L692" s="202"/>
      <c r="M692" s="202"/>
      <c r="N692" s="202"/>
      <c r="O692" s="202"/>
      <c r="P692" s="202"/>
      <c r="Q692" s="202"/>
      <c r="R692" s="202"/>
    </row>
    <row r="693" spans="1:30" ht="15.75" x14ac:dyDescent="0.25">
      <c r="A693" s="212"/>
      <c r="B693" s="223"/>
      <c r="C693" s="212"/>
      <c r="D693" s="212"/>
      <c r="E693" s="212"/>
      <c r="F693" s="202"/>
      <c r="G693" s="202"/>
      <c r="H693" s="202"/>
      <c r="I693" s="202"/>
      <c r="J693" s="202"/>
      <c r="K693" s="202"/>
      <c r="L693" s="202"/>
      <c r="M693" s="202"/>
      <c r="N693" s="202"/>
      <c r="O693" s="202"/>
      <c r="P693" s="202"/>
      <c r="Q693" s="202"/>
      <c r="R693" s="202"/>
    </row>
    <row r="694" spans="1:30" ht="15.75" x14ac:dyDescent="0.25">
      <c r="A694" s="212"/>
      <c r="B694" s="223"/>
      <c r="C694" s="212"/>
      <c r="D694" s="212"/>
      <c r="E694" s="212"/>
      <c r="F694" s="202"/>
      <c r="G694" s="202"/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150"/>
      <c r="T694" s="150"/>
      <c r="U694" s="150"/>
      <c r="V694" s="150"/>
      <c r="W694" s="150"/>
      <c r="X694" s="150"/>
      <c r="Y694" s="150"/>
      <c r="Z694" s="150"/>
      <c r="AA694" s="150"/>
      <c r="AB694" s="150"/>
      <c r="AC694" s="150"/>
      <c r="AD694" s="150"/>
    </row>
    <row r="695" spans="1:30" ht="15.75" x14ac:dyDescent="0.25">
      <c r="A695" s="212"/>
      <c r="B695" s="223"/>
      <c r="C695" s="212"/>
      <c r="D695" s="212"/>
      <c r="E695" s="212"/>
      <c r="F695" s="202"/>
      <c r="G695" s="202"/>
      <c r="H695" s="202"/>
      <c r="I695" s="202"/>
      <c r="J695" s="202"/>
      <c r="K695" s="202"/>
      <c r="L695" s="202"/>
      <c r="M695" s="202"/>
      <c r="N695" s="202"/>
      <c r="O695" s="202"/>
      <c r="P695" s="202"/>
      <c r="Q695" s="202"/>
      <c r="R695" s="202"/>
      <c r="S695" s="150"/>
      <c r="T695" s="150"/>
      <c r="U695" s="150"/>
      <c r="V695" s="150"/>
      <c r="W695" s="150"/>
      <c r="X695" s="150"/>
      <c r="Y695" s="150"/>
      <c r="Z695" s="150"/>
      <c r="AA695" s="150"/>
      <c r="AB695" s="150"/>
      <c r="AC695" s="150"/>
      <c r="AD695" s="150"/>
    </row>
    <row r="696" spans="1:30" ht="15" customHeight="1" x14ac:dyDescent="0.25">
      <c r="A696" s="427" t="s">
        <v>106</v>
      </c>
      <c r="B696" s="427"/>
      <c r="C696" s="427"/>
      <c r="D696" s="427"/>
      <c r="E696" s="427"/>
      <c r="F696" s="431" t="s">
        <v>107</v>
      </c>
      <c r="G696" s="431"/>
      <c r="H696" s="431"/>
      <c r="I696" s="431"/>
      <c r="J696" s="431"/>
      <c r="K696" s="431"/>
      <c r="L696" s="431"/>
      <c r="M696" s="431"/>
      <c r="N696" s="431"/>
      <c r="O696" s="431"/>
      <c r="P696" s="431"/>
      <c r="Q696" s="397"/>
      <c r="R696" s="299"/>
      <c r="S696" s="128"/>
      <c r="T696" s="128"/>
      <c r="U696" s="186"/>
      <c r="V696" s="186"/>
      <c r="W696" s="186"/>
      <c r="X696" s="186"/>
      <c r="Y696" s="186"/>
      <c r="Z696" s="186"/>
      <c r="AA696" s="186"/>
      <c r="AB696" s="186"/>
      <c r="AC696" s="186"/>
      <c r="AD696" s="84"/>
    </row>
    <row r="697" spans="1:30" x14ac:dyDescent="0.25">
      <c r="A697" s="231"/>
      <c r="B697" s="232"/>
      <c r="C697" s="232"/>
      <c r="D697" s="233"/>
      <c r="E697" s="233"/>
      <c r="F697" s="232"/>
      <c r="G697" s="232"/>
      <c r="H697" s="232"/>
      <c r="I697" s="232"/>
      <c r="J697" s="232"/>
      <c r="K697" s="232"/>
      <c r="L697" s="232"/>
      <c r="M697" s="232"/>
      <c r="N697" s="232"/>
      <c r="O697" s="232"/>
      <c r="P697" s="232"/>
      <c r="Q697" s="232"/>
      <c r="R697" s="232"/>
      <c r="S697" s="84"/>
      <c r="T697" s="84"/>
      <c r="U697" s="84"/>
      <c r="V697" s="84"/>
      <c r="W697" s="84"/>
      <c r="X697" s="84"/>
      <c r="Y697" s="84"/>
      <c r="Z697" s="84"/>
      <c r="AA697" s="84"/>
      <c r="AB697" s="84"/>
      <c r="AC697" s="84"/>
      <c r="AD697" s="129"/>
    </row>
    <row r="698" spans="1:30" x14ac:dyDescent="0.25">
      <c r="A698" s="232"/>
      <c r="B698" s="232"/>
      <c r="C698" s="232"/>
      <c r="D698" s="233"/>
      <c r="E698" s="233"/>
      <c r="F698" s="232"/>
      <c r="G698" s="232"/>
      <c r="H698" s="232"/>
      <c r="I698" s="232"/>
      <c r="J698" s="232"/>
      <c r="K698" s="232"/>
      <c r="L698" s="232"/>
      <c r="M698" s="232"/>
      <c r="N698" s="232"/>
      <c r="O698" s="232"/>
      <c r="P698" s="232"/>
      <c r="Q698" s="232"/>
      <c r="R698" s="232"/>
      <c r="S698" s="84"/>
      <c r="T698" s="84"/>
      <c r="U698" s="84"/>
      <c r="V698" s="84"/>
      <c r="W698" s="84"/>
      <c r="X698" s="84"/>
      <c r="Y698" s="84"/>
      <c r="Z698" s="84"/>
      <c r="AA698" s="84"/>
      <c r="AB698" s="84"/>
      <c r="AC698" s="84"/>
      <c r="AD698" s="84"/>
    </row>
    <row r="699" spans="1:30" ht="19.5" customHeight="1" x14ac:dyDescent="0.25">
      <c r="A699" s="426" t="s">
        <v>154</v>
      </c>
      <c r="B699" s="426"/>
      <c r="C699" s="426"/>
      <c r="D699" s="426"/>
      <c r="E699" s="426"/>
      <c r="F699" s="428" t="s">
        <v>160</v>
      </c>
      <c r="G699" s="428"/>
      <c r="H699" s="428"/>
      <c r="I699" s="428"/>
      <c r="J699" s="428"/>
      <c r="K699" s="428"/>
      <c r="L699" s="428"/>
      <c r="M699" s="428"/>
      <c r="N699" s="428"/>
      <c r="O699" s="428"/>
      <c r="P699" s="428"/>
      <c r="Q699" s="398"/>
      <c r="R699" s="297"/>
      <c r="S699" s="133"/>
      <c r="T699" s="133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84"/>
    </row>
    <row r="700" spans="1:30" x14ac:dyDescent="0.25">
      <c r="A700" s="425" t="s">
        <v>108</v>
      </c>
      <c r="B700" s="425"/>
      <c r="C700" s="425"/>
      <c r="D700" s="425"/>
      <c r="E700" s="425"/>
      <c r="F700" s="425" t="s">
        <v>159</v>
      </c>
      <c r="G700" s="425"/>
      <c r="H700" s="425"/>
      <c r="I700" s="425"/>
      <c r="J700" s="425"/>
      <c r="K700" s="425"/>
      <c r="L700" s="425"/>
      <c r="M700" s="425"/>
      <c r="N700" s="425"/>
      <c r="O700" s="425"/>
      <c r="P700" s="425"/>
      <c r="Q700" s="399"/>
      <c r="R700" s="296"/>
      <c r="S700" s="229"/>
      <c r="T700" s="229"/>
      <c r="U700" s="185"/>
      <c r="V700" s="185"/>
      <c r="W700" s="185"/>
      <c r="X700" s="185"/>
      <c r="Y700" s="185"/>
      <c r="Z700" s="185"/>
      <c r="AA700" s="185"/>
      <c r="AB700" s="185"/>
      <c r="AC700" s="185"/>
      <c r="AD700" s="133"/>
    </row>
    <row r="701" spans="1:30" x14ac:dyDescent="0.25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  <c r="AD701" s="83"/>
    </row>
    <row r="718" spans="1:18" ht="15.75" customHeight="1" x14ac:dyDescent="0.25">
      <c r="A718" s="429" t="s">
        <v>0</v>
      </c>
      <c r="B718" s="429"/>
      <c r="C718" s="429"/>
      <c r="D718" s="429"/>
      <c r="E718" s="429"/>
      <c r="F718" s="429"/>
      <c r="G718" s="429"/>
      <c r="H718" s="429"/>
      <c r="I718" s="429"/>
      <c r="J718" s="429"/>
      <c r="K718" s="429"/>
      <c r="L718" s="429"/>
      <c r="M718" s="429"/>
      <c r="N718" s="429"/>
      <c r="O718" s="429"/>
      <c r="P718" s="429"/>
      <c r="Q718" s="400"/>
      <c r="R718" s="298"/>
    </row>
    <row r="719" spans="1:18" ht="15.75" customHeight="1" x14ac:dyDescent="0.25">
      <c r="A719" s="429" t="s">
        <v>187</v>
      </c>
      <c r="B719" s="429"/>
      <c r="C719" s="429"/>
      <c r="D719" s="429"/>
      <c r="E719" s="429"/>
      <c r="F719" s="429"/>
      <c r="G719" s="429"/>
      <c r="H719" s="429"/>
      <c r="I719" s="429"/>
      <c r="J719" s="429"/>
      <c r="K719" s="429"/>
      <c r="L719" s="429"/>
      <c r="M719" s="429"/>
      <c r="N719" s="429"/>
      <c r="O719" s="429"/>
      <c r="P719" s="429"/>
      <c r="Q719" s="400"/>
      <c r="R719" s="298"/>
    </row>
    <row r="720" spans="1:18" ht="15.75" x14ac:dyDescent="0.25">
      <c r="A720" s="189" t="s">
        <v>2</v>
      </c>
      <c r="B720" s="190"/>
      <c r="C720" s="191"/>
      <c r="D720" s="191"/>
      <c r="E720" s="191"/>
      <c r="F720" s="192"/>
      <c r="G720" s="192"/>
      <c r="H720" s="192"/>
      <c r="I720" s="192"/>
      <c r="J720" s="192"/>
      <c r="K720" s="192"/>
      <c r="L720" s="192"/>
      <c r="M720" s="192"/>
      <c r="N720" s="192"/>
      <c r="O720" s="192"/>
      <c r="P720" s="192"/>
      <c r="Q720" s="192"/>
      <c r="R720" s="192"/>
    </row>
    <row r="721" spans="1:22" ht="15.75" x14ac:dyDescent="0.25">
      <c r="A721" s="193" t="s">
        <v>3</v>
      </c>
      <c r="B721" s="194" t="s">
        <v>4</v>
      </c>
      <c r="C721" s="195"/>
      <c r="D721" s="195"/>
      <c r="E721" s="196"/>
      <c r="F721" s="197" t="s">
        <v>5</v>
      </c>
      <c r="G721" s="202"/>
      <c r="H721" s="202"/>
      <c r="I721" s="202"/>
      <c r="J721" s="202"/>
      <c r="K721" s="202"/>
      <c r="L721" s="202"/>
      <c r="M721" s="202"/>
      <c r="N721" s="202"/>
      <c r="O721" s="202"/>
    </row>
    <row r="722" spans="1:22" ht="15.75" x14ac:dyDescent="0.25">
      <c r="A722" s="199" t="s">
        <v>8</v>
      </c>
      <c r="B722" s="200" t="s">
        <v>9</v>
      </c>
      <c r="C722" s="200"/>
      <c r="D722" s="201"/>
      <c r="E722" s="201"/>
      <c r="F722" s="202">
        <f>+F723+F724+F727</f>
        <v>13240183.34</v>
      </c>
      <c r="G722" s="202"/>
      <c r="H722" s="202"/>
      <c r="I722" s="202"/>
      <c r="J722" s="202"/>
      <c r="K722" s="202"/>
      <c r="L722" s="202"/>
      <c r="M722" s="202"/>
      <c r="N722" s="202"/>
      <c r="O722" s="202"/>
    </row>
    <row r="723" spans="1:22" ht="15.75" x14ac:dyDescent="0.25">
      <c r="A723" s="203"/>
      <c r="B723" s="204" t="s">
        <v>10</v>
      </c>
      <c r="C723" s="205"/>
      <c r="D723" s="205"/>
      <c r="E723" s="201"/>
      <c r="F723" s="206">
        <v>11393082.130000001</v>
      </c>
      <c r="G723" s="206"/>
      <c r="H723" s="206"/>
      <c r="I723" s="206"/>
      <c r="J723" s="206"/>
      <c r="K723" s="206"/>
      <c r="L723" s="206"/>
      <c r="M723" s="206"/>
      <c r="N723" s="206"/>
      <c r="O723" s="206"/>
    </row>
    <row r="724" spans="1:22" ht="15.75" x14ac:dyDescent="0.25">
      <c r="A724" s="203"/>
      <c r="B724" s="204" t="s">
        <v>11</v>
      </c>
      <c r="C724" s="205"/>
      <c r="D724" s="205"/>
      <c r="E724" s="201"/>
      <c r="F724" s="206">
        <v>125000</v>
      </c>
      <c r="G724" s="206"/>
      <c r="H724" s="206"/>
      <c r="I724" s="206"/>
      <c r="J724" s="206"/>
      <c r="K724" s="206"/>
      <c r="L724" s="206"/>
      <c r="M724" s="206"/>
      <c r="N724" s="206"/>
      <c r="O724" s="206"/>
    </row>
    <row r="725" spans="1:22" ht="15.75" x14ac:dyDescent="0.25">
      <c r="A725" s="203"/>
      <c r="B725" s="207" t="s">
        <v>179</v>
      </c>
      <c r="C725" s="208"/>
      <c r="D725" s="208"/>
      <c r="E725" s="201"/>
      <c r="F725" s="206">
        <v>0</v>
      </c>
      <c r="G725" s="206"/>
      <c r="H725" s="206"/>
      <c r="I725" s="206"/>
      <c r="J725" s="206"/>
      <c r="K725" s="206"/>
      <c r="L725" s="206"/>
      <c r="M725" s="206"/>
      <c r="N725" s="206"/>
      <c r="O725" s="206"/>
    </row>
    <row r="726" spans="1:22" ht="15.75" x14ac:dyDescent="0.25">
      <c r="A726" s="203"/>
      <c r="B726" s="207" t="s">
        <v>180</v>
      </c>
      <c r="C726" s="208"/>
      <c r="D726" s="208"/>
      <c r="E726" s="201"/>
      <c r="F726" s="206">
        <v>0</v>
      </c>
      <c r="G726" s="206"/>
      <c r="H726" s="206"/>
      <c r="I726" s="206"/>
      <c r="J726" s="206"/>
      <c r="K726" s="206"/>
      <c r="L726" s="206"/>
      <c r="M726" s="206"/>
      <c r="N726" s="206"/>
      <c r="O726" s="206"/>
    </row>
    <row r="727" spans="1:22" ht="15.75" x14ac:dyDescent="0.25">
      <c r="A727" s="203"/>
      <c r="B727" s="230" t="s">
        <v>181</v>
      </c>
      <c r="C727" s="230"/>
      <c r="D727" s="230"/>
      <c r="E727" s="201"/>
      <c r="F727" s="206">
        <v>1722101.21</v>
      </c>
      <c r="G727" s="206"/>
      <c r="H727" s="206"/>
      <c r="I727" s="206"/>
      <c r="J727" s="206"/>
      <c r="K727" s="206"/>
      <c r="L727" s="206"/>
      <c r="M727" s="206"/>
      <c r="N727" s="206"/>
      <c r="O727" s="206"/>
    </row>
    <row r="728" spans="1:22" ht="15.75" x14ac:dyDescent="0.25">
      <c r="A728" s="199" t="s">
        <v>12</v>
      </c>
      <c r="B728" s="210" t="s">
        <v>13</v>
      </c>
      <c r="C728" s="205"/>
      <c r="D728" s="201"/>
      <c r="E728" s="201"/>
      <c r="F728" s="202">
        <f>+F729+F730+F734+F733</f>
        <v>231162.87</v>
      </c>
      <c r="G728" s="202"/>
      <c r="H728" s="202"/>
      <c r="I728" s="202"/>
      <c r="J728" s="202"/>
      <c r="K728" s="202"/>
      <c r="L728" s="202"/>
      <c r="M728" s="202"/>
      <c r="N728" s="202"/>
      <c r="O728" s="202"/>
    </row>
    <row r="729" spans="1:22" ht="15.75" x14ac:dyDescent="0.25">
      <c r="A729" s="203"/>
      <c r="B729" s="204" t="s">
        <v>14</v>
      </c>
      <c r="C729" s="205"/>
      <c r="D729" s="205"/>
      <c r="E729" s="201"/>
      <c r="F729" s="206">
        <v>54292.87</v>
      </c>
      <c r="G729" s="206"/>
      <c r="H729" s="206"/>
      <c r="I729" s="206"/>
      <c r="J729" s="206"/>
      <c r="K729" s="206"/>
      <c r="L729" s="206"/>
      <c r="M729" s="206"/>
      <c r="N729" s="206"/>
      <c r="O729" s="206"/>
    </row>
    <row r="730" spans="1:22" ht="15.75" x14ac:dyDescent="0.25">
      <c r="A730" s="211"/>
      <c r="B730" s="212" t="s">
        <v>15</v>
      </c>
      <c r="C730" s="230"/>
      <c r="D730" s="230"/>
      <c r="E730" s="201"/>
      <c r="F730" s="206">
        <f t="shared" ref="F730:F732" si="30">SUM(E730:E730)</f>
        <v>0</v>
      </c>
      <c r="G730" s="206"/>
      <c r="H730" s="206"/>
      <c r="I730" s="206"/>
      <c r="J730" s="206"/>
      <c r="K730" s="206"/>
      <c r="L730" s="206"/>
      <c r="M730" s="206"/>
      <c r="N730" s="206"/>
      <c r="O730" s="206"/>
    </row>
    <row r="731" spans="1:22" ht="15.75" x14ac:dyDescent="0.25">
      <c r="A731" s="203"/>
      <c r="B731" s="204" t="s">
        <v>16</v>
      </c>
      <c r="C731" s="205"/>
      <c r="D731" s="205"/>
      <c r="E731" s="201"/>
      <c r="F731" s="206">
        <f t="shared" si="30"/>
        <v>0</v>
      </c>
      <c r="G731" s="206"/>
      <c r="H731" s="206"/>
      <c r="I731" s="206"/>
      <c r="J731" s="206"/>
      <c r="K731" s="206"/>
      <c r="L731" s="206"/>
      <c r="M731" s="206"/>
      <c r="N731" s="206"/>
      <c r="O731" s="206"/>
    </row>
    <row r="732" spans="1:22" ht="15.75" x14ac:dyDescent="0.25">
      <c r="A732" s="203"/>
      <c r="B732" s="213" t="s">
        <v>17</v>
      </c>
      <c r="C732" s="213"/>
      <c r="D732" s="213"/>
      <c r="E732" s="201"/>
      <c r="F732" s="206">
        <f t="shared" si="30"/>
        <v>0</v>
      </c>
      <c r="G732" s="206"/>
      <c r="H732" s="206"/>
      <c r="I732" s="206"/>
      <c r="J732" s="206"/>
      <c r="K732" s="206"/>
      <c r="L732" s="206"/>
      <c r="M732" s="206"/>
      <c r="N732" s="206"/>
      <c r="O732" s="206"/>
    </row>
    <row r="733" spans="1:22" ht="15.75" x14ac:dyDescent="0.25">
      <c r="A733" s="203"/>
      <c r="B733" s="204" t="s">
        <v>18</v>
      </c>
      <c r="C733" s="205"/>
      <c r="D733" s="205"/>
      <c r="E733" s="214"/>
      <c r="F733" s="206">
        <v>75000</v>
      </c>
      <c r="G733" s="206"/>
      <c r="H733" s="206"/>
      <c r="I733" s="206"/>
      <c r="J733" s="206"/>
      <c r="K733" s="206"/>
      <c r="L733" s="206"/>
      <c r="M733" s="206"/>
      <c r="N733" s="206"/>
      <c r="O733" s="206"/>
      <c r="V733" t="s">
        <v>188</v>
      </c>
    </row>
    <row r="734" spans="1:22" ht="15.75" x14ac:dyDescent="0.25">
      <c r="A734" s="203"/>
      <c r="B734" s="204" t="s">
        <v>19</v>
      </c>
      <c r="C734" s="205"/>
      <c r="D734" s="205"/>
      <c r="E734" s="201"/>
      <c r="F734" s="206">
        <v>101870</v>
      </c>
      <c r="G734" s="206"/>
      <c r="H734" s="206"/>
      <c r="I734" s="206"/>
      <c r="J734" s="206"/>
      <c r="K734" s="206"/>
      <c r="L734" s="206"/>
      <c r="M734" s="206"/>
      <c r="N734" s="206"/>
      <c r="O734" s="206"/>
    </row>
    <row r="735" spans="1:22" ht="15.75" x14ac:dyDescent="0.25">
      <c r="A735" s="203"/>
      <c r="B735" s="212" t="s">
        <v>20</v>
      </c>
      <c r="C735" s="205"/>
      <c r="D735" s="205"/>
      <c r="E735" s="201"/>
      <c r="F735" s="206">
        <v>0</v>
      </c>
      <c r="G735" s="206"/>
      <c r="H735" s="206"/>
      <c r="I735" s="206"/>
      <c r="J735" s="206"/>
      <c r="K735" s="206"/>
      <c r="L735" s="206"/>
      <c r="M735" s="206"/>
      <c r="N735" s="206"/>
      <c r="O735" s="206"/>
    </row>
    <row r="736" spans="1:22" ht="15.75" x14ac:dyDescent="0.25">
      <c r="A736" s="203"/>
      <c r="B736" s="230" t="s">
        <v>21</v>
      </c>
      <c r="C736" s="230"/>
      <c r="D736" s="230"/>
      <c r="E736" s="230"/>
      <c r="F736" s="206">
        <v>0</v>
      </c>
      <c r="G736" s="206"/>
      <c r="H736" s="206"/>
      <c r="I736" s="206"/>
      <c r="J736" s="206"/>
      <c r="K736" s="206"/>
      <c r="L736" s="206"/>
      <c r="M736" s="206"/>
      <c r="N736" s="206"/>
      <c r="O736" s="206"/>
    </row>
    <row r="737" spans="1:15" ht="15.75" x14ac:dyDescent="0.25">
      <c r="A737" s="203"/>
      <c r="B737" s="212" t="s">
        <v>22</v>
      </c>
      <c r="C737" s="230"/>
      <c r="D737" s="230"/>
      <c r="E737" s="230"/>
      <c r="F737" s="206">
        <v>0</v>
      </c>
      <c r="G737" s="206"/>
      <c r="H737" s="206"/>
      <c r="I737" s="206"/>
      <c r="J737" s="206"/>
      <c r="K737" s="206"/>
      <c r="L737" s="206"/>
      <c r="M737" s="206"/>
      <c r="N737" s="206"/>
      <c r="O737" s="206"/>
    </row>
    <row r="738" spans="1:15" ht="15.75" x14ac:dyDescent="0.25">
      <c r="A738" s="203"/>
      <c r="B738" s="212" t="s">
        <v>23</v>
      </c>
      <c r="C738" s="230"/>
      <c r="D738" s="230"/>
      <c r="E738" s="201"/>
      <c r="F738" s="206">
        <v>0</v>
      </c>
      <c r="G738" s="206"/>
      <c r="H738" s="206"/>
      <c r="I738" s="206"/>
      <c r="J738" s="206"/>
      <c r="K738" s="206"/>
      <c r="L738" s="206"/>
      <c r="M738" s="206"/>
      <c r="N738" s="206"/>
      <c r="O738" s="206"/>
    </row>
    <row r="739" spans="1:15" ht="15.75" x14ac:dyDescent="0.25">
      <c r="A739" s="203"/>
      <c r="B739" s="230" t="s">
        <v>182</v>
      </c>
      <c r="C739" s="230"/>
      <c r="D739" s="230"/>
      <c r="E739" s="201"/>
      <c r="F739" s="206">
        <v>0</v>
      </c>
      <c r="G739" s="206"/>
      <c r="H739" s="206"/>
      <c r="I739" s="206"/>
      <c r="J739" s="206"/>
      <c r="K739" s="206"/>
      <c r="L739" s="206"/>
      <c r="M739" s="206"/>
      <c r="N739" s="206"/>
      <c r="O739" s="206"/>
    </row>
    <row r="740" spans="1:15" ht="15.75" x14ac:dyDescent="0.25">
      <c r="A740" s="199" t="s">
        <v>24</v>
      </c>
      <c r="B740" s="210" t="s">
        <v>25</v>
      </c>
      <c r="C740" s="205"/>
      <c r="D740" s="201"/>
      <c r="E740" s="201"/>
      <c r="F740" s="202">
        <f>+F747</f>
        <v>206526.99</v>
      </c>
      <c r="G740" s="202"/>
      <c r="H740" s="202"/>
      <c r="I740" s="202"/>
      <c r="J740" s="202"/>
      <c r="K740" s="202"/>
      <c r="L740" s="202"/>
      <c r="M740" s="202"/>
      <c r="N740" s="202"/>
      <c r="O740" s="202"/>
    </row>
    <row r="741" spans="1:15" ht="15.75" x14ac:dyDescent="0.25">
      <c r="A741" s="203"/>
      <c r="B741" s="230" t="s">
        <v>183</v>
      </c>
      <c r="C741" s="230"/>
      <c r="D741" s="230"/>
      <c r="E741" s="201"/>
      <c r="F741" s="206">
        <v>0</v>
      </c>
      <c r="G741" s="206"/>
      <c r="H741" s="206"/>
      <c r="I741" s="206"/>
      <c r="J741" s="206"/>
      <c r="K741" s="206"/>
      <c r="L741" s="206"/>
      <c r="M741" s="206"/>
      <c r="N741" s="206"/>
      <c r="O741" s="206"/>
    </row>
    <row r="742" spans="1:15" ht="15.75" x14ac:dyDescent="0.25">
      <c r="A742" s="203"/>
      <c r="B742" s="204" t="s">
        <v>26</v>
      </c>
      <c r="C742" s="205"/>
      <c r="D742" s="205"/>
      <c r="E742" s="201"/>
      <c r="F742" s="206">
        <v>0</v>
      </c>
      <c r="G742" s="206"/>
      <c r="H742" s="206"/>
      <c r="I742" s="206"/>
      <c r="J742" s="206"/>
      <c r="K742" s="206"/>
      <c r="L742" s="206"/>
      <c r="M742" s="206"/>
      <c r="N742" s="206"/>
      <c r="O742" s="206"/>
    </row>
    <row r="743" spans="1:15" ht="15.75" x14ac:dyDescent="0.25">
      <c r="A743" s="203"/>
      <c r="B743" s="230" t="s">
        <v>184</v>
      </c>
      <c r="C743" s="230"/>
      <c r="D743" s="230"/>
      <c r="E743" s="201"/>
      <c r="F743" s="206">
        <v>0</v>
      </c>
      <c r="G743" s="206"/>
      <c r="H743" s="206"/>
      <c r="I743" s="206"/>
      <c r="J743" s="206"/>
      <c r="K743" s="206"/>
      <c r="L743" s="206"/>
      <c r="M743" s="206"/>
      <c r="N743" s="206"/>
      <c r="O743" s="206"/>
    </row>
    <row r="744" spans="1:15" ht="15.75" x14ac:dyDescent="0.25">
      <c r="A744" s="203"/>
      <c r="B744" s="213" t="s">
        <v>27</v>
      </c>
      <c r="C744" s="213"/>
      <c r="D744" s="213"/>
      <c r="E744" s="201"/>
      <c r="F744" s="206">
        <v>0</v>
      </c>
      <c r="G744" s="206"/>
      <c r="H744" s="206"/>
      <c r="I744" s="206"/>
      <c r="J744" s="206"/>
      <c r="K744" s="206"/>
      <c r="L744" s="206"/>
      <c r="M744" s="206"/>
      <c r="N744" s="206"/>
      <c r="O744" s="206"/>
    </row>
    <row r="745" spans="1:15" ht="15.75" x14ac:dyDescent="0.25">
      <c r="A745" s="203"/>
      <c r="B745" s="230" t="s">
        <v>185</v>
      </c>
      <c r="C745" s="230"/>
      <c r="D745" s="230"/>
      <c r="E745" s="201"/>
      <c r="F745" s="206">
        <v>0</v>
      </c>
      <c r="G745" s="206"/>
      <c r="H745" s="206"/>
      <c r="I745" s="206"/>
      <c r="J745" s="206"/>
      <c r="K745" s="206"/>
      <c r="L745" s="206"/>
      <c r="M745" s="206"/>
      <c r="N745" s="206"/>
      <c r="O745" s="206"/>
    </row>
    <row r="746" spans="1:15" ht="15.75" x14ac:dyDescent="0.25">
      <c r="A746" s="203"/>
      <c r="B746" s="230" t="s">
        <v>186</v>
      </c>
      <c r="C746" s="230"/>
      <c r="D746" s="230"/>
      <c r="E746" s="201"/>
      <c r="F746" s="206">
        <v>0</v>
      </c>
      <c r="G746" s="206"/>
      <c r="H746" s="206"/>
      <c r="I746" s="206"/>
      <c r="J746" s="206"/>
      <c r="K746" s="206"/>
      <c r="L746" s="206"/>
      <c r="M746" s="206"/>
      <c r="N746" s="206"/>
      <c r="O746" s="206"/>
    </row>
    <row r="747" spans="1:15" ht="15.75" x14ac:dyDescent="0.25">
      <c r="A747" s="203"/>
      <c r="B747" s="212" t="s">
        <v>28</v>
      </c>
      <c r="C747" s="230"/>
      <c r="D747" s="230"/>
      <c r="E747" s="201"/>
      <c r="F747" s="206">
        <v>206526.99</v>
      </c>
      <c r="G747" s="206"/>
      <c r="H747" s="206"/>
      <c r="I747" s="206"/>
      <c r="J747" s="206"/>
      <c r="K747" s="206"/>
      <c r="L747" s="206"/>
      <c r="M747" s="206"/>
      <c r="N747" s="206"/>
      <c r="O747" s="206"/>
    </row>
    <row r="748" spans="1:15" ht="15.75" x14ac:dyDescent="0.25">
      <c r="A748" s="203"/>
      <c r="B748" s="212" t="s">
        <v>29</v>
      </c>
      <c r="C748" s="230"/>
      <c r="D748" s="230"/>
      <c r="E748" s="201"/>
      <c r="F748" s="206">
        <v>0</v>
      </c>
      <c r="G748" s="206"/>
      <c r="H748" s="206"/>
      <c r="I748" s="206"/>
      <c r="J748" s="206"/>
      <c r="K748" s="206"/>
      <c r="L748" s="206"/>
      <c r="M748" s="206"/>
      <c r="N748" s="206"/>
      <c r="O748" s="206"/>
    </row>
    <row r="749" spans="1:15" ht="15.75" x14ac:dyDescent="0.25">
      <c r="A749" s="203"/>
      <c r="B749" s="215" t="s">
        <v>30</v>
      </c>
      <c r="C749" s="230"/>
      <c r="D749" s="230"/>
      <c r="E749" s="216"/>
      <c r="F749" s="206">
        <v>0</v>
      </c>
      <c r="G749" s="206"/>
      <c r="H749" s="206"/>
      <c r="I749" s="206"/>
      <c r="J749" s="206"/>
      <c r="K749" s="206"/>
      <c r="L749" s="206"/>
      <c r="M749" s="206"/>
      <c r="N749" s="206"/>
      <c r="O749" s="206"/>
    </row>
    <row r="750" spans="1:15" ht="15.75" x14ac:dyDescent="0.25">
      <c r="A750" s="203"/>
      <c r="B750" s="215" t="s">
        <v>31</v>
      </c>
      <c r="C750" s="230"/>
      <c r="D750" s="230"/>
      <c r="E750" s="216"/>
      <c r="F750" s="206">
        <v>0</v>
      </c>
      <c r="G750" s="206"/>
      <c r="H750" s="206"/>
      <c r="I750" s="206"/>
      <c r="J750" s="206"/>
      <c r="K750" s="206"/>
      <c r="L750" s="206"/>
      <c r="M750" s="206"/>
      <c r="N750" s="206"/>
      <c r="O750" s="206"/>
    </row>
    <row r="751" spans="1:15" ht="15.75" x14ac:dyDescent="0.25">
      <c r="A751" s="203"/>
      <c r="B751" s="213" t="s">
        <v>32</v>
      </c>
      <c r="C751" s="213"/>
      <c r="D751" s="213"/>
      <c r="E751" s="201"/>
      <c r="F751" s="206">
        <v>0</v>
      </c>
      <c r="G751" s="206"/>
      <c r="H751" s="206"/>
      <c r="I751" s="206"/>
      <c r="J751" s="206"/>
      <c r="K751" s="206"/>
      <c r="L751" s="206"/>
      <c r="M751" s="206"/>
      <c r="N751" s="206"/>
      <c r="O751" s="206"/>
    </row>
    <row r="752" spans="1:15" ht="15.75" x14ac:dyDescent="0.25">
      <c r="A752" s="199" t="s">
        <v>33</v>
      </c>
      <c r="B752" s="210" t="s">
        <v>34</v>
      </c>
      <c r="C752" s="205"/>
      <c r="D752" s="201"/>
      <c r="E752" s="201"/>
      <c r="F752" s="202">
        <v>0</v>
      </c>
      <c r="G752" s="202"/>
      <c r="H752" s="202"/>
      <c r="I752" s="202"/>
      <c r="J752" s="202"/>
      <c r="K752" s="202"/>
      <c r="L752" s="202"/>
      <c r="M752" s="202"/>
      <c r="N752" s="202"/>
      <c r="O752" s="202"/>
    </row>
    <row r="753" spans="1:15" ht="15.75" x14ac:dyDescent="0.25">
      <c r="A753" s="203"/>
      <c r="B753" s="430" t="s">
        <v>35</v>
      </c>
      <c r="C753" s="430"/>
      <c r="D753" s="430"/>
      <c r="E753" s="430"/>
      <c r="F753" s="206">
        <v>0</v>
      </c>
      <c r="G753" s="206"/>
      <c r="H753" s="206"/>
      <c r="I753" s="206"/>
      <c r="J753" s="206"/>
      <c r="K753" s="206"/>
      <c r="L753" s="206"/>
      <c r="M753" s="206"/>
      <c r="N753" s="206"/>
      <c r="O753" s="206"/>
    </row>
    <row r="754" spans="1:15" ht="15.75" x14ac:dyDescent="0.25">
      <c r="A754" s="203"/>
      <c r="B754" s="212" t="s">
        <v>36</v>
      </c>
      <c r="C754" s="230"/>
      <c r="D754" s="230"/>
      <c r="E754" s="230"/>
      <c r="F754" s="206">
        <v>0</v>
      </c>
      <c r="G754" s="206"/>
      <c r="H754" s="206"/>
      <c r="I754" s="206"/>
      <c r="J754" s="206"/>
      <c r="K754" s="206"/>
      <c r="L754" s="206"/>
      <c r="M754" s="206"/>
      <c r="N754" s="206"/>
      <c r="O754" s="206"/>
    </row>
    <row r="755" spans="1:15" ht="15.75" x14ac:dyDescent="0.25">
      <c r="A755" s="203"/>
      <c r="B755" s="212" t="s">
        <v>37</v>
      </c>
      <c r="C755" s="230"/>
      <c r="D755" s="230"/>
      <c r="E755" s="201"/>
      <c r="F755" s="206">
        <v>0</v>
      </c>
      <c r="G755" s="206"/>
      <c r="H755" s="206"/>
      <c r="I755" s="206"/>
      <c r="J755" s="206"/>
      <c r="K755" s="206"/>
      <c r="L755" s="206"/>
      <c r="M755" s="206"/>
      <c r="N755" s="206"/>
      <c r="O755" s="206"/>
    </row>
    <row r="756" spans="1:15" ht="15.75" x14ac:dyDescent="0.25">
      <c r="A756" s="203"/>
      <c r="B756" s="212" t="s">
        <v>38</v>
      </c>
      <c r="C756" s="230"/>
      <c r="D756" s="230"/>
      <c r="E756" s="201"/>
      <c r="F756" s="206">
        <v>0</v>
      </c>
      <c r="G756" s="206"/>
      <c r="H756" s="206"/>
      <c r="I756" s="206"/>
      <c r="J756" s="206"/>
      <c r="K756" s="206"/>
      <c r="L756" s="206"/>
      <c r="M756" s="206"/>
      <c r="N756" s="206"/>
      <c r="O756" s="206"/>
    </row>
    <row r="757" spans="1:15" ht="15.75" x14ac:dyDescent="0.25">
      <c r="A757" s="203"/>
      <c r="B757" s="212" t="s">
        <v>39</v>
      </c>
      <c r="C757" s="230"/>
      <c r="D757" s="230"/>
      <c r="E757" s="201"/>
      <c r="F757" s="206">
        <v>0</v>
      </c>
      <c r="G757" s="206"/>
      <c r="H757" s="206"/>
      <c r="I757" s="206"/>
      <c r="J757" s="206"/>
      <c r="K757" s="206"/>
      <c r="L757" s="206"/>
      <c r="M757" s="206"/>
      <c r="N757" s="206"/>
      <c r="O757" s="206"/>
    </row>
    <row r="758" spans="1:15" ht="15.75" x14ac:dyDescent="0.25">
      <c r="A758" s="203"/>
      <c r="B758" s="212" t="s">
        <v>40</v>
      </c>
      <c r="C758" s="230"/>
      <c r="D758" s="230"/>
      <c r="E758" s="201"/>
      <c r="F758" s="206">
        <v>0</v>
      </c>
      <c r="G758" s="206"/>
      <c r="H758" s="206"/>
      <c r="I758" s="206"/>
      <c r="J758" s="206"/>
      <c r="K758" s="206"/>
      <c r="L758" s="206"/>
      <c r="M758" s="206"/>
      <c r="N758" s="206"/>
      <c r="O758" s="206"/>
    </row>
    <row r="759" spans="1:15" ht="15.75" x14ac:dyDescent="0.25">
      <c r="A759" s="203"/>
      <c r="B759" s="212" t="s">
        <v>41</v>
      </c>
      <c r="C759" s="230"/>
      <c r="D759" s="230"/>
      <c r="E759" s="201"/>
      <c r="F759" s="206">
        <v>0</v>
      </c>
      <c r="G759" s="206"/>
      <c r="H759" s="206"/>
      <c r="I759" s="206"/>
      <c r="J759" s="206"/>
      <c r="K759" s="206"/>
      <c r="L759" s="206"/>
      <c r="M759" s="206"/>
      <c r="N759" s="206"/>
      <c r="O759" s="206"/>
    </row>
    <row r="760" spans="1:15" ht="15.75" x14ac:dyDescent="0.25">
      <c r="A760" s="203"/>
      <c r="B760" s="212" t="s">
        <v>42</v>
      </c>
      <c r="C760" s="230"/>
      <c r="D760" s="230"/>
      <c r="E760" s="201"/>
      <c r="F760" s="206">
        <v>0</v>
      </c>
      <c r="G760" s="206"/>
      <c r="H760" s="206"/>
      <c r="I760" s="206"/>
      <c r="J760" s="206"/>
      <c r="K760" s="206"/>
      <c r="L760" s="206"/>
      <c r="M760" s="206"/>
      <c r="N760" s="206"/>
      <c r="O760" s="206"/>
    </row>
    <row r="761" spans="1:15" ht="15.75" x14ac:dyDescent="0.25">
      <c r="A761" s="203"/>
      <c r="B761" s="212" t="s">
        <v>41</v>
      </c>
      <c r="C761" s="230"/>
      <c r="D761" s="230"/>
      <c r="E761" s="201"/>
      <c r="F761" s="206">
        <v>0</v>
      </c>
      <c r="G761" s="206"/>
      <c r="H761" s="206"/>
      <c r="I761" s="206"/>
      <c r="J761" s="206"/>
      <c r="K761" s="206"/>
      <c r="L761" s="206"/>
      <c r="M761" s="206"/>
      <c r="N761" s="206"/>
      <c r="O761" s="206"/>
    </row>
    <row r="762" spans="1:15" ht="15.75" x14ac:dyDescent="0.25">
      <c r="A762" s="217"/>
      <c r="B762" s="218" t="s">
        <v>43</v>
      </c>
      <c r="C762" s="201"/>
      <c r="D762" s="201"/>
      <c r="E762" s="201"/>
      <c r="F762" s="206">
        <v>0</v>
      </c>
      <c r="G762" s="206"/>
      <c r="H762" s="206"/>
      <c r="I762" s="206"/>
      <c r="J762" s="206"/>
      <c r="K762" s="206"/>
      <c r="L762" s="206"/>
      <c r="M762" s="206"/>
      <c r="N762" s="206"/>
      <c r="O762" s="206"/>
    </row>
    <row r="763" spans="1:15" ht="15.75" x14ac:dyDescent="0.25">
      <c r="A763" s="217"/>
      <c r="B763" s="218" t="s">
        <v>44</v>
      </c>
      <c r="C763" s="201"/>
      <c r="D763" s="201"/>
      <c r="E763" s="201"/>
      <c r="F763" s="206">
        <v>0</v>
      </c>
      <c r="G763" s="206"/>
      <c r="H763" s="206"/>
      <c r="I763" s="206"/>
      <c r="J763" s="206"/>
      <c r="K763" s="206"/>
      <c r="L763" s="206"/>
      <c r="M763" s="206"/>
      <c r="N763" s="206"/>
      <c r="O763" s="206"/>
    </row>
    <row r="764" spans="1:15" ht="15.75" x14ac:dyDescent="0.25">
      <c r="A764" s="217"/>
      <c r="B764" s="218" t="s">
        <v>45</v>
      </c>
      <c r="C764" s="201"/>
      <c r="D764" s="201"/>
      <c r="E764" s="201"/>
      <c r="F764" s="206">
        <v>0</v>
      </c>
      <c r="G764" s="206"/>
      <c r="H764" s="206"/>
      <c r="I764" s="206"/>
      <c r="J764" s="206"/>
      <c r="K764" s="206"/>
      <c r="L764" s="206"/>
      <c r="M764" s="206"/>
      <c r="N764" s="206"/>
      <c r="O764" s="206"/>
    </row>
    <row r="765" spans="1:15" ht="15.75" x14ac:dyDescent="0.25">
      <c r="A765" s="219" t="s">
        <v>46</v>
      </c>
      <c r="B765" s="220" t="s">
        <v>47</v>
      </c>
      <c r="C765" s="218"/>
      <c r="D765" s="218"/>
      <c r="E765" s="218"/>
      <c r="F765" s="202">
        <v>0</v>
      </c>
      <c r="G765" s="202"/>
      <c r="H765" s="202"/>
      <c r="I765" s="202"/>
      <c r="J765" s="202"/>
      <c r="K765" s="202"/>
      <c r="L765" s="202"/>
      <c r="M765" s="202"/>
      <c r="N765" s="202"/>
      <c r="O765" s="202"/>
    </row>
    <row r="766" spans="1:15" ht="15.75" x14ac:dyDescent="0.25">
      <c r="A766" s="221"/>
      <c r="B766" s="218" t="s">
        <v>48</v>
      </c>
      <c r="C766" s="218"/>
      <c r="D766" s="218"/>
      <c r="E766" s="218"/>
      <c r="F766" s="206">
        <v>0</v>
      </c>
      <c r="G766" s="206"/>
      <c r="H766" s="206"/>
      <c r="I766" s="206"/>
      <c r="J766" s="206"/>
      <c r="K766" s="206"/>
      <c r="L766" s="206"/>
      <c r="M766" s="206"/>
      <c r="N766" s="206"/>
      <c r="O766" s="206"/>
    </row>
    <row r="767" spans="1:15" ht="15.75" x14ac:dyDescent="0.25">
      <c r="A767" s="221"/>
      <c r="B767" s="218" t="s">
        <v>49</v>
      </c>
      <c r="C767" s="218"/>
      <c r="D767" s="218"/>
      <c r="E767" s="218"/>
      <c r="F767" s="206">
        <v>0</v>
      </c>
      <c r="G767" s="206"/>
      <c r="H767" s="206"/>
      <c r="I767" s="206"/>
      <c r="J767" s="206"/>
      <c r="K767" s="206"/>
      <c r="L767" s="206"/>
      <c r="M767" s="206"/>
      <c r="N767" s="206"/>
      <c r="O767" s="206"/>
    </row>
    <row r="768" spans="1:15" ht="15.75" x14ac:dyDescent="0.25">
      <c r="A768" s="221"/>
      <c r="B768" s="218" t="s">
        <v>37</v>
      </c>
      <c r="C768" s="218"/>
      <c r="D768" s="218"/>
      <c r="E768" s="218"/>
      <c r="F768" s="206">
        <v>0</v>
      </c>
      <c r="G768" s="206"/>
      <c r="H768" s="206"/>
      <c r="I768" s="206"/>
      <c r="J768" s="206"/>
      <c r="K768" s="206"/>
      <c r="L768" s="206"/>
      <c r="M768" s="206"/>
      <c r="N768" s="206"/>
      <c r="O768" s="206"/>
    </row>
    <row r="769" spans="1:15" ht="15.75" x14ac:dyDescent="0.25">
      <c r="A769" s="221"/>
      <c r="B769" s="218" t="s">
        <v>50</v>
      </c>
      <c r="C769" s="218"/>
      <c r="D769" s="218"/>
      <c r="E769" s="218"/>
      <c r="F769" s="206">
        <v>0</v>
      </c>
      <c r="G769" s="206"/>
      <c r="H769" s="206"/>
      <c r="I769" s="206"/>
      <c r="J769" s="206"/>
      <c r="K769" s="206"/>
      <c r="L769" s="206"/>
      <c r="M769" s="206"/>
      <c r="N769" s="206"/>
      <c r="O769" s="206"/>
    </row>
    <row r="770" spans="1:15" ht="15.75" x14ac:dyDescent="0.25">
      <c r="A770" s="221"/>
      <c r="B770" s="218" t="s">
        <v>39</v>
      </c>
      <c r="C770" s="218"/>
      <c r="D770" s="218"/>
      <c r="E770" s="218"/>
      <c r="F770" s="206">
        <v>0</v>
      </c>
      <c r="G770" s="206"/>
      <c r="H770" s="206"/>
      <c r="I770" s="206"/>
      <c r="J770" s="206"/>
      <c r="K770" s="206"/>
      <c r="L770" s="206"/>
      <c r="M770" s="206"/>
      <c r="N770" s="206"/>
      <c r="O770" s="206"/>
    </row>
    <row r="771" spans="1:15" ht="15.75" x14ac:dyDescent="0.25">
      <c r="A771" s="219"/>
      <c r="B771" s="218" t="s">
        <v>51</v>
      </c>
      <c r="C771" s="218"/>
      <c r="D771" s="218"/>
      <c r="E771" s="218"/>
      <c r="F771" s="206">
        <v>0</v>
      </c>
      <c r="G771" s="206"/>
      <c r="H771" s="206"/>
      <c r="I771" s="206"/>
      <c r="J771" s="206"/>
      <c r="K771" s="206"/>
      <c r="L771" s="206"/>
      <c r="M771" s="206"/>
      <c r="N771" s="206"/>
      <c r="O771" s="206"/>
    </row>
    <row r="772" spans="1:15" ht="15.75" x14ac:dyDescent="0.25">
      <c r="A772" s="221"/>
      <c r="B772" s="212" t="s">
        <v>41</v>
      </c>
      <c r="C772" s="212"/>
      <c r="D772" s="212"/>
      <c r="E772" s="212"/>
      <c r="F772" s="206">
        <v>0</v>
      </c>
      <c r="G772" s="206"/>
      <c r="H772" s="206"/>
      <c r="I772" s="206"/>
      <c r="J772" s="206"/>
      <c r="K772" s="206"/>
      <c r="L772" s="206"/>
      <c r="M772" s="206"/>
      <c r="N772" s="206"/>
      <c r="O772" s="206"/>
    </row>
    <row r="773" spans="1:15" ht="15.75" x14ac:dyDescent="0.25">
      <c r="A773" s="203"/>
      <c r="B773" s="212" t="s">
        <v>52</v>
      </c>
      <c r="C773" s="212"/>
      <c r="D773" s="212"/>
      <c r="E773" s="212"/>
      <c r="F773" s="206">
        <v>0</v>
      </c>
      <c r="G773" s="206"/>
      <c r="H773" s="206"/>
      <c r="I773" s="206"/>
      <c r="J773" s="206"/>
      <c r="K773" s="206"/>
      <c r="L773" s="206"/>
      <c r="M773" s="206"/>
      <c r="N773" s="206"/>
      <c r="O773" s="206"/>
    </row>
    <row r="774" spans="1:15" ht="15.75" x14ac:dyDescent="0.25">
      <c r="A774" s="203"/>
      <c r="B774" s="212" t="s">
        <v>41</v>
      </c>
      <c r="C774" s="212"/>
      <c r="D774" s="212"/>
      <c r="E774" s="212"/>
      <c r="F774" s="206">
        <v>0</v>
      </c>
      <c r="G774" s="206"/>
      <c r="H774" s="206"/>
      <c r="I774" s="206"/>
      <c r="J774" s="206"/>
      <c r="K774" s="206"/>
      <c r="L774" s="206"/>
      <c r="M774" s="206"/>
      <c r="N774" s="206"/>
      <c r="O774" s="206"/>
    </row>
    <row r="775" spans="1:15" ht="15.75" x14ac:dyDescent="0.25">
      <c r="A775" s="203"/>
      <c r="B775" s="212" t="s">
        <v>53</v>
      </c>
      <c r="C775" s="212"/>
      <c r="D775" s="212"/>
      <c r="E775" s="212"/>
      <c r="F775" s="206">
        <v>0</v>
      </c>
      <c r="G775" s="206"/>
      <c r="H775" s="206"/>
      <c r="I775" s="206"/>
      <c r="J775" s="206"/>
      <c r="K775" s="206"/>
      <c r="L775" s="206"/>
      <c r="M775" s="206"/>
      <c r="N775" s="206"/>
      <c r="O775" s="206"/>
    </row>
    <row r="776" spans="1:15" ht="15.75" x14ac:dyDescent="0.25">
      <c r="A776" s="203"/>
      <c r="B776" s="212" t="s">
        <v>54</v>
      </c>
      <c r="C776" s="212"/>
      <c r="D776" s="212"/>
      <c r="E776" s="212"/>
      <c r="F776" s="206">
        <v>0</v>
      </c>
      <c r="G776" s="206"/>
      <c r="H776" s="206"/>
      <c r="I776" s="206"/>
      <c r="J776" s="206"/>
      <c r="K776" s="206"/>
      <c r="L776" s="206"/>
      <c r="M776" s="206"/>
      <c r="N776" s="206"/>
      <c r="O776" s="206"/>
    </row>
    <row r="777" spans="1:15" ht="15.75" x14ac:dyDescent="0.25">
      <c r="A777" s="203"/>
      <c r="B777" s="212" t="s">
        <v>45</v>
      </c>
      <c r="C777" s="212"/>
      <c r="D777" s="212"/>
      <c r="E777" s="212"/>
      <c r="F777" s="206">
        <v>0</v>
      </c>
      <c r="G777" s="206"/>
      <c r="H777" s="206"/>
      <c r="I777" s="206"/>
      <c r="J777" s="206"/>
      <c r="K777" s="206"/>
      <c r="L777" s="206"/>
      <c r="M777" s="206"/>
      <c r="N777" s="206"/>
      <c r="O777" s="206"/>
    </row>
    <row r="778" spans="1:15" ht="15.75" x14ac:dyDescent="0.25">
      <c r="A778" s="222" t="s">
        <v>55</v>
      </c>
      <c r="B778" s="223" t="s">
        <v>56</v>
      </c>
      <c r="C778" s="212"/>
      <c r="D778" s="212"/>
      <c r="E778" s="212"/>
      <c r="F778" s="202">
        <v>0</v>
      </c>
      <c r="G778" s="202"/>
      <c r="H778" s="202"/>
      <c r="I778" s="202"/>
      <c r="J778" s="202"/>
      <c r="K778" s="202"/>
      <c r="L778" s="202"/>
      <c r="M778" s="202"/>
      <c r="N778" s="202"/>
      <c r="O778" s="202"/>
    </row>
    <row r="779" spans="1:15" ht="15.75" x14ac:dyDescent="0.25">
      <c r="A779" s="203"/>
      <c r="B779" s="212" t="s">
        <v>57</v>
      </c>
      <c r="C779" s="212"/>
      <c r="D779" s="212"/>
      <c r="E779" s="212"/>
      <c r="F779" s="206">
        <v>0</v>
      </c>
      <c r="G779" s="206"/>
      <c r="H779" s="206"/>
      <c r="I779" s="206"/>
      <c r="J779" s="206"/>
      <c r="K779" s="206"/>
      <c r="L779" s="206"/>
      <c r="M779" s="206"/>
      <c r="N779" s="206"/>
      <c r="O779" s="206"/>
    </row>
    <row r="780" spans="1:15" ht="15.75" x14ac:dyDescent="0.25">
      <c r="A780" s="203"/>
      <c r="B780" s="212" t="s">
        <v>58</v>
      </c>
      <c r="C780" s="212"/>
      <c r="D780" s="212"/>
      <c r="E780" s="212"/>
      <c r="F780" s="206">
        <v>0</v>
      </c>
      <c r="G780" s="206"/>
      <c r="H780" s="206"/>
      <c r="I780" s="206"/>
      <c r="J780" s="206"/>
      <c r="K780" s="206"/>
      <c r="L780" s="206"/>
      <c r="M780" s="206"/>
      <c r="N780" s="206"/>
      <c r="O780" s="206"/>
    </row>
    <row r="781" spans="1:15" ht="15.75" x14ac:dyDescent="0.25">
      <c r="A781" s="203"/>
      <c r="B781" s="212" t="s">
        <v>59</v>
      </c>
      <c r="C781" s="212"/>
      <c r="D781" s="212"/>
      <c r="E781" s="212"/>
      <c r="F781" s="206">
        <v>0</v>
      </c>
      <c r="G781" s="206"/>
      <c r="H781" s="206"/>
      <c r="I781" s="206"/>
      <c r="J781" s="206"/>
      <c r="K781" s="206"/>
      <c r="L781" s="206"/>
      <c r="M781" s="206"/>
      <c r="N781" s="206"/>
      <c r="O781" s="206"/>
    </row>
    <row r="782" spans="1:15" ht="15.75" x14ac:dyDescent="0.25">
      <c r="A782" s="203"/>
      <c r="B782" s="212" t="s">
        <v>60</v>
      </c>
      <c r="C782" s="212"/>
      <c r="D782" s="212"/>
      <c r="E782" s="212"/>
      <c r="F782" s="206">
        <v>0</v>
      </c>
      <c r="G782" s="206"/>
      <c r="H782" s="206"/>
      <c r="I782" s="206"/>
      <c r="J782" s="206"/>
      <c r="K782" s="206"/>
      <c r="L782" s="206"/>
      <c r="M782" s="206"/>
      <c r="N782" s="206"/>
      <c r="O782" s="206"/>
    </row>
    <row r="783" spans="1:15" ht="15.75" x14ac:dyDescent="0.25">
      <c r="A783" s="203"/>
      <c r="B783" s="212" t="s">
        <v>61</v>
      </c>
      <c r="C783" s="212"/>
      <c r="D783" s="212"/>
      <c r="E783" s="212"/>
      <c r="F783" s="206">
        <v>0</v>
      </c>
      <c r="G783" s="206"/>
      <c r="H783" s="206"/>
      <c r="I783" s="206"/>
      <c r="J783" s="206"/>
      <c r="K783" s="206"/>
      <c r="L783" s="206"/>
      <c r="M783" s="206"/>
      <c r="N783" s="206"/>
      <c r="O783" s="206"/>
    </row>
    <row r="784" spans="1:15" ht="15.75" x14ac:dyDescent="0.25">
      <c r="A784" s="203"/>
      <c r="B784" s="212" t="s">
        <v>62</v>
      </c>
      <c r="C784" s="212"/>
      <c r="D784" s="212"/>
      <c r="E784" s="212"/>
      <c r="F784" s="206">
        <v>0</v>
      </c>
      <c r="G784" s="206"/>
      <c r="H784" s="206"/>
      <c r="I784" s="206"/>
      <c r="J784" s="206"/>
      <c r="K784" s="206"/>
      <c r="L784" s="206"/>
      <c r="M784" s="206"/>
      <c r="N784" s="206"/>
      <c r="O784" s="206"/>
    </row>
    <row r="785" spans="1:15" ht="15.75" x14ac:dyDescent="0.25">
      <c r="A785" s="203"/>
      <c r="B785" s="212" t="s">
        <v>63</v>
      </c>
      <c r="C785" s="212"/>
      <c r="D785" s="212"/>
      <c r="E785" s="212"/>
      <c r="F785" s="206">
        <v>0</v>
      </c>
      <c r="G785" s="206"/>
      <c r="H785" s="206"/>
      <c r="I785" s="206"/>
      <c r="J785" s="206"/>
      <c r="K785" s="206"/>
      <c r="L785" s="206"/>
      <c r="M785" s="206"/>
      <c r="N785" s="206"/>
      <c r="O785" s="206"/>
    </row>
    <row r="786" spans="1:15" ht="15.75" x14ac:dyDescent="0.25">
      <c r="A786" s="203"/>
      <c r="B786" s="212" t="s">
        <v>64</v>
      </c>
      <c r="C786" s="212"/>
      <c r="D786" s="212"/>
      <c r="E786" s="212"/>
      <c r="F786" s="206">
        <v>0</v>
      </c>
      <c r="G786" s="206"/>
      <c r="H786" s="206"/>
      <c r="I786" s="206"/>
      <c r="J786" s="206"/>
      <c r="K786" s="206"/>
      <c r="L786" s="206"/>
      <c r="M786" s="206"/>
      <c r="N786" s="206"/>
      <c r="O786" s="206"/>
    </row>
    <row r="787" spans="1:15" ht="15.75" x14ac:dyDescent="0.25">
      <c r="A787" s="203"/>
      <c r="B787" s="212" t="s">
        <v>65</v>
      </c>
      <c r="C787" s="212"/>
      <c r="D787" s="212"/>
      <c r="E787" s="212"/>
      <c r="F787" s="206">
        <v>0</v>
      </c>
      <c r="G787" s="206"/>
      <c r="H787" s="206"/>
      <c r="I787" s="206"/>
      <c r="J787" s="206"/>
      <c r="K787" s="206"/>
      <c r="L787" s="206"/>
      <c r="M787" s="206"/>
      <c r="N787" s="206"/>
      <c r="O787" s="206"/>
    </row>
    <row r="788" spans="1:15" ht="15.75" x14ac:dyDescent="0.25">
      <c r="A788" s="203"/>
      <c r="B788" s="212" t="s">
        <v>66</v>
      </c>
      <c r="C788" s="212"/>
      <c r="D788" s="212"/>
      <c r="E788" s="212"/>
      <c r="F788" s="206">
        <v>0</v>
      </c>
      <c r="G788" s="206"/>
      <c r="H788" s="206"/>
      <c r="I788" s="206"/>
      <c r="J788" s="206"/>
      <c r="K788" s="206"/>
      <c r="L788" s="206"/>
      <c r="M788" s="206"/>
      <c r="N788" s="206"/>
      <c r="O788" s="206"/>
    </row>
    <row r="789" spans="1:15" ht="15.75" x14ac:dyDescent="0.25">
      <c r="A789" s="203"/>
      <c r="B789" s="212" t="s">
        <v>67</v>
      </c>
      <c r="C789" s="212"/>
      <c r="D789" s="212"/>
      <c r="E789" s="212"/>
      <c r="F789" s="206">
        <v>0</v>
      </c>
      <c r="G789" s="206"/>
      <c r="H789" s="206"/>
      <c r="I789" s="206"/>
      <c r="J789" s="206"/>
      <c r="K789" s="206"/>
      <c r="L789" s="206"/>
      <c r="M789" s="206"/>
      <c r="N789" s="206"/>
      <c r="O789" s="206"/>
    </row>
    <row r="790" spans="1:15" ht="15.75" x14ac:dyDescent="0.25">
      <c r="A790" s="222" t="s">
        <v>68</v>
      </c>
      <c r="B790" s="223" t="s">
        <v>69</v>
      </c>
      <c r="C790" s="212"/>
      <c r="D790" s="212"/>
      <c r="E790" s="212"/>
      <c r="F790" s="202">
        <v>0</v>
      </c>
      <c r="G790" s="202"/>
      <c r="H790" s="202"/>
      <c r="I790" s="202"/>
      <c r="J790" s="202"/>
      <c r="K790" s="202"/>
      <c r="L790" s="202"/>
      <c r="M790" s="202"/>
      <c r="N790" s="202"/>
      <c r="O790" s="202"/>
    </row>
    <row r="791" spans="1:15" ht="15.75" x14ac:dyDescent="0.25">
      <c r="A791" s="222"/>
      <c r="B791" s="212" t="s">
        <v>70</v>
      </c>
      <c r="C791" s="212"/>
      <c r="D791" s="212"/>
      <c r="E791" s="212"/>
      <c r="F791" s="206">
        <v>0</v>
      </c>
      <c r="G791" s="206"/>
      <c r="H791" s="206"/>
      <c r="I791" s="206"/>
      <c r="J791" s="206"/>
      <c r="K791" s="206"/>
      <c r="L791" s="206"/>
      <c r="M791" s="206"/>
      <c r="N791" s="206"/>
      <c r="O791" s="206"/>
    </row>
    <row r="792" spans="1:15" ht="15.75" x14ac:dyDescent="0.25">
      <c r="A792" s="222"/>
      <c r="B792" s="212" t="s">
        <v>71</v>
      </c>
      <c r="C792" s="212"/>
      <c r="D792" s="212"/>
      <c r="E792" s="212"/>
      <c r="F792" s="206">
        <v>0</v>
      </c>
      <c r="G792" s="206"/>
      <c r="H792" s="206"/>
      <c r="I792" s="206"/>
      <c r="J792" s="206"/>
      <c r="K792" s="206"/>
      <c r="L792" s="206"/>
      <c r="M792" s="206"/>
      <c r="N792" s="206"/>
      <c r="O792" s="206"/>
    </row>
    <row r="793" spans="1:15" ht="15.75" x14ac:dyDescent="0.25">
      <c r="A793" s="222"/>
      <c r="B793" s="212" t="s">
        <v>72</v>
      </c>
      <c r="C793" s="212"/>
      <c r="D793" s="212"/>
      <c r="E793" s="212"/>
      <c r="F793" s="206">
        <v>0</v>
      </c>
      <c r="G793" s="206"/>
      <c r="H793" s="206"/>
      <c r="I793" s="206"/>
      <c r="J793" s="206"/>
      <c r="K793" s="206"/>
      <c r="L793" s="206"/>
      <c r="M793" s="206"/>
      <c r="N793" s="206"/>
      <c r="O793" s="206"/>
    </row>
    <row r="794" spans="1:15" ht="15.75" x14ac:dyDescent="0.25">
      <c r="A794" s="222"/>
      <c r="B794" s="212" t="s">
        <v>73</v>
      </c>
      <c r="C794" s="212"/>
      <c r="D794" s="212"/>
      <c r="E794" s="212"/>
      <c r="F794" s="206">
        <v>0</v>
      </c>
      <c r="G794" s="206"/>
      <c r="H794" s="206"/>
      <c r="I794" s="206"/>
      <c r="J794" s="206"/>
      <c r="K794" s="206"/>
      <c r="L794" s="206"/>
      <c r="M794" s="206"/>
      <c r="N794" s="206"/>
      <c r="O794" s="206"/>
    </row>
    <row r="795" spans="1:15" ht="15.75" x14ac:dyDescent="0.25">
      <c r="A795" s="222"/>
      <c r="B795" s="212" t="s">
        <v>74</v>
      </c>
      <c r="C795" s="212"/>
      <c r="D795" s="212"/>
      <c r="E795" s="212"/>
      <c r="F795" s="206">
        <v>0</v>
      </c>
      <c r="G795" s="206"/>
      <c r="H795" s="206"/>
      <c r="I795" s="206"/>
      <c r="J795" s="206"/>
      <c r="K795" s="206"/>
      <c r="L795" s="206"/>
      <c r="M795" s="206"/>
      <c r="N795" s="206"/>
      <c r="O795" s="206"/>
    </row>
    <row r="796" spans="1:15" ht="15.75" x14ac:dyDescent="0.25">
      <c r="A796" s="222" t="s">
        <v>75</v>
      </c>
      <c r="B796" s="223" t="s">
        <v>76</v>
      </c>
      <c r="C796" s="212"/>
      <c r="D796" s="212"/>
      <c r="E796" s="212"/>
      <c r="F796" s="202">
        <v>0</v>
      </c>
      <c r="G796" s="202"/>
      <c r="H796" s="202"/>
      <c r="I796" s="202"/>
      <c r="J796" s="202"/>
      <c r="K796" s="202"/>
      <c r="L796" s="202"/>
      <c r="M796" s="202"/>
      <c r="N796" s="202"/>
      <c r="O796" s="202"/>
    </row>
    <row r="797" spans="1:15" ht="15.75" x14ac:dyDescent="0.25">
      <c r="A797" s="222"/>
      <c r="B797" s="223" t="s">
        <v>77</v>
      </c>
      <c r="C797" s="212"/>
      <c r="D797" s="212"/>
      <c r="E797" s="212"/>
      <c r="F797" s="206">
        <v>0</v>
      </c>
      <c r="G797" s="206"/>
      <c r="H797" s="206"/>
      <c r="I797" s="206"/>
      <c r="J797" s="206"/>
      <c r="K797" s="206"/>
      <c r="L797" s="206"/>
      <c r="M797" s="206"/>
      <c r="N797" s="206"/>
      <c r="O797" s="206"/>
    </row>
    <row r="798" spans="1:15" ht="15.75" x14ac:dyDescent="0.25">
      <c r="A798" s="222"/>
      <c r="B798" s="212" t="s">
        <v>78</v>
      </c>
      <c r="C798" s="212"/>
      <c r="D798" s="212"/>
      <c r="E798" s="212"/>
      <c r="F798" s="206">
        <v>0</v>
      </c>
      <c r="G798" s="206"/>
      <c r="H798" s="206"/>
      <c r="I798" s="206"/>
      <c r="J798" s="206"/>
      <c r="K798" s="206"/>
      <c r="L798" s="206"/>
      <c r="M798" s="206"/>
      <c r="N798" s="206"/>
      <c r="O798" s="206"/>
    </row>
    <row r="799" spans="1:15" ht="15.75" x14ac:dyDescent="0.25">
      <c r="A799" s="222"/>
      <c r="B799" s="212" t="s">
        <v>79</v>
      </c>
      <c r="C799" s="212"/>
      <c r="D799" s="212"/>
      <c r="E799" s="212"/>
      <c r="F799" s="206">
        <v>0</v>
      </c>
      <c r="G799" s="206"/>
      <c r="H799" s="206"/>
      <c r="I799" s="206"/>
      <c r="J799" s="206"/>
      <c r="K799" s="206"/>
      <c r="L799" s="206"/>
      <c r="M799" s="206"/>
      <c r="N799" s="206"/>
      <c r="O799" s="206"/>
    </row>
    <row r="800" spans="1:15" ht="15.75" x14ac:dyDescent="0.25">
      <c r="A800" s="222"/>
      <c r="B800" s="212" t="s">
        <v>80</v>
      </c>
      <c r="C800" s="212"/>
      <c r="D800" s="212"/>
      <c r="E800" s="212"/>
      <c r="F800" s="206">
        <v>0</v>
      </c>
      <c r="G800" s="206"/>
      <c r="H800" s="206"/>
      <c r="I800" s="206"/>
      <c r="J800" s="206"/>
      <c r="K800" s="206"/>
      <c r="L800" s="206"/>
      <c r="M800" s="206"/>
      <c r="N800" s="206"/>
      <c r="O800" s="206"/>
    </row>
    <row r="801" spans="1:22" ht="15.75" x14ac:dyDescent="0.25">
      <c r="A801" s="222" t="s">
        <v>81</v>
      </c>
      <c r="B801" s="223" t="s">
        <v>82</v>
      </c>
      <c r="C801" s="212"/>
      <c r="D801" s="212"/>
      <c r="E801" s="212"/>
      <c r="F801" s="202">
        <v>0</v>
      </c>
      <c r="G801" s="202"/>
      <c r="H801" s="202"/>
      <c r="I801" s="202"/>
      <c r="J801" s="202"/>
      <c r="K801" s="202"/>
      <c r="L801" s="202"/>
      <c r="M801" s="202"/>
      <c r="N801" s="202"/>
      <c r="O801" s="202"/>
    </row>
    <row r="802" spans="1:22" ht="15.75" x14ac:dyDescent="0.25">
      <c r="A802" s="222"/>
      <c r="B802" s="212" t="s">
        <v>83</v>
      </c>
      <c r="C802" s="212"/>
      <c r="D802" s="212"/>
      <c r="E802" s="212"/>
      <c r="F802" s="206">
        <v>0</v>
      </c>
      <c r="G802" s="206"/>
      <c r="H802" s="206"/>
      <c r="I802" s="206"/>
      <c r="J802" s="206"/>
      <c r="K802" s="206"/>
      <c r="L802" s="206"/>
      <c r="M802" s="206"/>
      <c r="N802" s="206"/>
      <c r="O802" s="206"/>
    </row>
    <row r="803" spans="1:22" ht="15.75" x14ac:dyDescent="0.25">
      <c r="A803" s="222"/>
      <c r="B803" s="212" t="s">
        <v>84</v>
      </c>
      <c r="C803" s="212"/>
      <c r="D803" s="212"/>
      <c r="E803" s="212"/>
      <c r="F803" s="206">
        <v>0</v>
      </c>
      <c r="G803" s="206"/>
      <c r="H803" s="206"/>
      <c r="I803" s="206"/>
      <c r="J803" s="206"/>
      <c r="K803" s="206"/>
      <c r="L803" s="206"/>
      <c r="M803" s="206"/>
      <c r="N803" s="206"/>
      <c r="O803" s="206"/>
    </row>
    <row r="804" spans="1:22" ht="15.75" x14ac:dyDescent="0.25">
      <c r="A804" s="222"/>
      <c r="B804" s="212" t="s">
        <v>85</v>
      </c>
      <c r="C804" s="212"/>
      <c r="D804" s="212"/>
      <c r="E804" s="212"/>
      <c r="F804" s="206">
        <v>0</v>
      </c>
      <c r="G804" s="206"/>
      <c r="H804" s="206"/>
      <c r="I804" s="206"/>
      <c r="J804" s="206"/>
      <c r="K804" s="206"/>
      <c r="L804" s="206"/>
      <c r="M804" s="206"/>
      <c r="N804" s="206"/>
      <c r="O804" s="206"/>
    </row>
    <row r="805" spans="1:22" ht="15.75" x14ac:dyDescent="0.25">
      <c r="A805" s="222"/>
      <c r="B805" s="212" t="s">
        <v>86</v>
      </c>
      <c r="C805" s="212"/>
      <c r="D805" s="212"/>
      <c r="E805" s="212"/>
      <c r="F805" s="206">
        <v>0</v>
      </c>
      <c r="G805" s="206"/>
      <c r="H805" s="206"/>
      <c r="I805" s="206"/>
      <c r="J805" s="206"/>
      <c r="K805" s="206"/>
      <c r="L805" s="206"/>
      <c r="M805" s="206"/>
      <c r="N805" s="206"/>
      <c r="O805" s="206"/>
    </row>
    <row r="806" spans="1:22" ht="15.75" x14ac:dyDescent="0.25">
      <c r="A806" s="203"/>
      <c r="B806" s="212" t="s">
        <v>87</v>
      </c>
      <c r="C806" s="212"/>
      <c r="D806" s="212"/>
      <c r="E806" s="212"/>
      <c r="F806" s="206">
        <v>0</v>
      </c>
      <c r="G806" s="206"/>
      <c r="H806" s="206"/>
      <c r="I806" s="206"/>
      <c r="J806" s="206"/>
      <c r="K806" s="206"/>
      <c r="L806" s="206"/>
      <c r="M806" s="206"/>
      <c r="N806" s="206"/>
      <c r="O806" s="206"/>
    </row>
    <row r="807" spans="1:22" ht="15.75" x14ac:dyDescent="0.25">
      <c r="A807" s="203"/>
      <c r="B807" s="223" t="s">
        <v>88</v>
      </c>
      <c r="C807" s="212"/>
      <c r="D807" s="212"/>
      <c r="E807" s="212"/>
      <c r="F807" s="224">
        <f>+F740+F722+F728</f>
        <v>13677873.199999999</v>
      </c>
      <c r="G807" s="224"/>
      <c r="H807" s="224"/>
      <c r="I807" s="224"/>
      <c r="J807" s="224"/>
      <c r="K807" s="224"/>
      <c r="L807" s="224"/>
      <c r="M807" s="224"/>
      <c r="N807" s="224"/>
      <c r="O807" s="224"/>
    </row>
    <row r="808" spans="1:22" ht="15.75" x14ac:dyDescent="0.25">
      <c r="A808" s="203"/>
      <c r="B808" s="223"/>
      <c r="C808" s="212"/>
      <c r="D808" s="212"/>
      <c r="E808" s="212"/>
      <c r="F808" s="206"/>
      <c r="G808" s="206"/>
      <c r="H808" s="206"/>
      <c r="I808" s="206"/>
      <c r="J808" s="206"/>
      <c r="K808" s="206"/>
      <c r="L808" s="206"/>
      <c r="M808" s="206"/>
      <c r="N808" s="206"/>
      <c r="O808" s="206"/>
      <c r="P808" s="206"/>
      <c r="Q808" s="206"/>
      <c r="R808" s="206"/>
    </row>
    <row r="809" spans="1:22" ht="15.75" x14ac:dyDescent="0.25">
      <c r="A809" s="203"/>
      <c r="B809" s="223"/>
      <c r="C809" s="212"/>
      <c r="D809" s="212"/>
      <c r="E809" s="212"/>
      <c r="F809" s="206"/>
      <c r="G809" s="206"/>
      <c r="H809" s="206"/>
      <c r="I809" s="206"/>
      <c r="J809" s="206"/>
      <c r="K809" s="206"/>
      <c r="L809" s="206"/>
      <c r="M809" s="206"/>
      <c r="N809" s="206"/>
      <c r="O809" s="206"/>
      <c r="P809" s="206"/>
      <c r="Q809" s="206"/>
      <c r="R809" s="206"/>
    </row>
    <row r="810" spans="1:22" ht="15.75" x14ac:dyDescent="0.25">
      <c r="A810" s="203"/>
      <c r="B810" s="223"/>
      <c r="C810" s="212"/>
      <c r="D810" s="212"/>
      <c r="E810" s="212"/>
      <c r="F810" s="206"/>
      <c r="G810" s="206"/>
      <c r="H810" s="206"/>
      <c r="I810" s="206"/>
      <c r="J810" s="206"/>
      <c r="K810" s="206"/>
      <c r="L810" s="206"/>
      <c r="M810" s="206"/>
      <c r="N810" s="206"/>
      <c r="O810" s="206"/>
      <c r="P810" s="206"/>
      <c r="Q810" s="206"/>
      <c r="R810" s="206"/>
    </row>
    <row r="811" spans="1:22" ht="15.75" x14ac:dyDescent="0.25">
      <c r="A811" s="222" t="s">
        <v>89</v>
      </c>
      <c r="B811" s="223" t="s">
        <v>90</v>
      </c>
      <c r="C811" s="212"/>
      <c r="D811" s="212"/>
      <c r="E811" s="212"/>
      <c r="F811" s="206"/>
      <c r="G811" s="206"/>
      <c r="H811" s="206"/>
      <c r="I811" s="206"/>
      <c r="J811" s="206"/>
      <c r="K811" s="206"/>
      <c r="L811" s="206"/>
      <c r="M811" s="206"/>
      <c r="N811" s="206"/>
      <c r="O811" s="206"/>
      <c r="P811" s="206"/>
      <c r="Q811" s="206"/>
      <c r="R811" s="206"/>
    </row>
    <row r="812" spans="1:22" ht="15.75" x14ac:dyDescent="0.25">
      <c r="A812" s="222" t="s">
        <v>91</v>
      </c>
      <c r="B812" s="223" t="s">
        <v>92</v>
      </c>
      <c r="C812" s="212"/>
      <c r="D812" s="212"/>
      <c r="E812" s="212"/>
      <c r="F812" s="202">
        <v>0</v>
      </c>
      <c r="G812" s="202"/>
      <c r="H812" s="202"/>
      <c r="I812" s="202"/>
      <c r="J812" s="202"/>
      <c r="K812" s="202"/>
      <c r="L812" s="202"/>
      <c r="M812" s="202"/>
      <c r="N812" s="202"/>
      <c r="O812" s="202"/>
    </row>
    <row r="813" spans="1:22" ht="15.75" x14ac:dyDescent="0.25">
      <c r="A813" s="203"/>
      <c r="B813" s="212" t="s">
        <v>93</v>
      </c>
      <c r="C813" s="212"/>
      <c r="D813" s="212" t="s">
        <v>94</v>
      </c>
      <c r="E813" s="212"/>
      <c r="F813" s="206">
        <v>0</v>
      </c>
      <c r="G813" s="206"/>
      <c r="H813" s="206"/>
      <c r="I813" s="206"/>
      <c r="J813" s="206"/>
      <c r="K813" s="206"/>
      <c r="L813" s="206"/>
      <c r="M813" s="206"/>
      <c r="N813" s="206"/>
      <c r="O813" s="206"/>
    </row>
    <row r="814" spans="1:22" ht="15.75" x14ac:dyDescent="0.25">
      <c r="A814" s="203"/>
      <c r="B814" s="212" t="s">
        <v>95</v>
      </c>
      <c r="C814" s="212"/>
      <c r="D814" s="212"/>
      <c r="E814" s="212"/>
      <c r="F814" s="206">
        <v>0</v>
      </c>
      <c r="G814" s="206"/>
      <c r="H814" s="206"/>
      <c r="I814" s="206"/>
      <c r="J814" s="206"/>
      <c r="K814" s="206"/>
      <c r="L814" s="206"/>
      <c r="M814" s="206"/>
      <c r="N814" s="206"/>
      <c r="O814" s="206"/>
    </row>
    <row r="815" spans="1:22" ht="15.75" x14ac:dyDescent="0.25">
      <c r="A815" s="222" t="s">
        <v>96</v>
      </c>
      <c r="B815" s="225" t="s">
        <v>97</v>
      </c>
      <c r="C815" s="212"/>
      <c r="D815" s="212"/>
      <c r="E815" s="212"/>
      <c r="F815" s="202">
        <v>0</v>
      </c>
      <c r="G815" s="202"/>
      <c r="H815" s="202"/>
      <c r="I815" s="202"/>
      <c r="J815" s="202"/>
      <c r="K815" s="202"/>
      <c r="L815" s="202"/>
      <c r="M815" s="202"/>
      <c r="N815" s="202"/>
      <c r="O815" s="202"/>
      <c r="V815" s="28">
        <v>266251496</v>
      </c>
    </row>
    <row r="816" spans="1:22" ht="15.75" x14ac:dyDescent="0.25">
      <c r="A816" s="203"/>
      <c r="B816" s="212" t="s">
        <v>98</v>
      </c>
      <c r="C816" s="212"/>
      <c r="D816" s="212"/>
      <c r="E816" s="212"/>
      <c r="F816" s="206">
        <v>0</v>
      </c>
      <c r="G816" s="206"/>
      <c r="H816" s="206"/>
      <c r="I816" s="206"/>
      <c r="J816" s="206"/>
      <c r="K816" s="206"/>
      <c r="L816" s="206"/>
      <c r="M816" s="206"/>
      <c r="N816" s="206"/>
      <c r="O816" s="206"/>
      <c r="V816" s="28">
        <v>100000000</v>
      </c>
    </row>
    <row r="817" spans="1:22" ht="15.75" x14ac:dyDescent="0.25">
      <c r="A817" s="203"/>
      <c r="B817" s="212" t="s">
        <v>99</v>
      </c>
      <c r="C817" s="212"/>
      <c r="D817" s="212"/>
      <c r="E817" s="212"/>
      <c r="F817" s="206">
        <v>0</v>
      </c>
      <c r="G817" s="206"/>
      <c r="H817" s="206"/>
      <c r="I817" s="206"/>
      <c r="J817" s="206"/>
      <c r="K817" s="206"/>
      <c r="L817" s="206"/>
      <c r="M817" s="206"/>
      <c r="N817" s="206"/>
      <c r="O817" s="206"/>
      <c r="V817" s="28">
        <f>+V815+V816</f>
        <v>366251496</v>
      </c>
    </row>
    <row r="818" spans="1:22" ht="15.75" x14ac:dyDescent="0.25">
      <c r="A818" s="222" t="s">
        <v>100</v>
      </c>
      <c r="B818" s="223" t="s">
        <v>101</v>
      </c>
      <c r="C818" s="212"/>
      <c r="D818" s="212"/>
      <c r="E818" s="212"/>
      <c r="F818" s="202">
        <v>0</v>
      </c>
      <c r="G818" s="202"/>
      <c r="H818" s="202"/>
      <c r="I818" s="202"/>
      <c r="J818" s="202"/>
      <c r="K818" s="202"/>
      <c r="L818" s="202"/>
      <c r="M818" s="202"/>
      <c r="N818" s="202"/>
      <c r="O818" s="202"/>
      <c r="V818" s="234">
        <v>45326584.859999999</v>
      </c>
    </row>
    <row r="819" spans="1:22" ht="15.75" x14ac:dyDescent="0.25">
      <c r="A819" s="203"/>
      <c r="B819" s="226" t="s">
        <v>102</v>
      </c>
      <c r="C819" s="212"/>
      <c r="D819" s="212"/>
      <c r="E819" s="212"/>
      <c r="F819" s="206">
        <v>0</v>
      </c>
      <c r="G819" s="206"/>
      <c r="H819" s="206"/>
      <c r="I819" s="206"/>
      <c r="J819" s="206"/>
      <c r="K819" s="206"/>
      <c r="L819" s="206"/>
      <c r="M819" s="206"/>
      <c r="N819" s="206"/>
      <c r="O819" s="206"/>
      <c r="V819" s="28">
        <f>+V817-V818</f>
        <v>320924911.13999999</v>
      </c>
    </row>
    <row r="820" spans="1:22" ht="15.75" x14ac:dyDescent="0.25">
      <c r="A820" s="203"/>
      <c r="B820" s="226" t="s">
        <v>103</v>
      </c>
      <c r="C820" s="212"/>
      <c r="D820" s="212"/>
      <c r="E820" s="212"/>
      <c r="F820" s="227">
        <v>0</v>
      </c>
      <c r="G820" s="227"/>
      <c r="H820" s="227"/>
      <c r="I820" s="227"/>
      <c r="J820" s="227"/>
      <c r="K820" s="227"/>
      <c r="L820" s="227"/>
      <c r="M820" s="227"/>
      <c r="N820" s="227"/>
      <c r="O820" s="227"/>
    </row>
    <row r="821" spans="1:22" ht="15.75" x14ac:dyDescent="0.25">
      <c r="A821" s="203"/>
      <c r="B821" s="223" t="s">
        <v>104</v>
      </c>
      <c r="C821" s="212"/>
      <c r="D821" s="212"/>
      <c r="E821" s="212"/>
      <c r="F821" s="202">
        <f>+F817+F816+F815+F814+F812+F811</f>
        <v>0</v>
      </c>
      <c r="G821" s="202"/>
      <c r="H821" s="202"/>
      <c r="I821" s="202"/>
      <c r="J821" s="202"/>
      <c r="K821" s="202"/>
      <c r="L821" s="202"/>
      <c r="M821" s="202"/>
      <c r="N821" s="202"/>
      <c r="O821" s="202"/>
    </row>
    <row r="822" spans="1:22" ht="15.75" x14ac:dyDescent="0.25">
      <c r="A822" s="203"/>
      <c r="B822" s="223"/>
      <c r="C822" s="212"/>
      <c r="D822" s="212"/>
      <c r="E822" s="212"/>
      <c r="F822" s="206"/>
      <c r="G822" s="206"/>
      <c r="H822" s="206"/>
      <c r="I822" s="206"/>
      <c r="J822" s="206"/>
      <c r="K822" s="206"/>
      <c r="L822" s="206"/>
      <c r="M822" s="206"/>
      <c r="N822" s="206"/>
      <c r="O822" s="206"/>
    </row>
    <row r="823" spans="1:22" ht="16.5" thickBot="1" x14ac:dyDescent="0.3">
      <c r="A823" s="212"/>
      <c r="B823" s="223" t="s">
        <v>105</v>
      </c>
      <c r="C823" s="212"/>
      <c r="D823" s="212"/>
      <c r="E823" s="212"/>
      <c r="F823" s="228">
        <f>+F821+F807</f>
        <v>13677873.199999999</v>
      </c>
      <c r="G823" s="202"/>
      <c r="H823" s="202"/>
      <c r="I823" s="202"/>
      <c r="J823" s="202"/>
      <c r="K823" s="202"/>
      <c r="L823" s="202"/>
      <c r="M823" s="202"/>
      <c r="N823" s="202"/>
      <c r="O823" s="202"/>
    </row>
    <row r="824" spans="1:22" ht="16.5" thickTop="1" x14ac:dyDescent="0.25">
      <c r="A824" s="212"/>
      <c r="B824" s="223"/>
      <c r="C824" s="212"/>
      <c r="D824" s="212"/>
      <c r="E824" s="212"/>
      <c r="F824" s="202"/>
      <c r="G824" s="202"/>
      <c r="H824" s="202"/>
      <c r="I824" s="202"/>
      <c r="J824" s="202"/>
      <c r="K824" s="202"/>
      <c r="L824" s="202"/>
      <c r="M824" s="202"/>
      <c r="N824" s="202"/>
      <c r="O824" s="202"/>
      <c r="P824" s="202"/>
      <c r="Q824" s="202"/>
      <c r="R824" s="202"/>
    </row>
    <row r="825" spans="1:22" ht="15.75" x14ac:dyDescent="0.25">
      <c r="A825" s="212"/>
      <c r="B825" s="223"/>
      <c r="C825" s="212"/>
      <c r="D825" s="212"/>
      <c r="E825" s="212"/>
      <c r="F825" s="202"/>
      <c r="G825" s="202"/>
      <c r="H825" s="202"/>
      <c r="I825" s="202"/>
      <c r="J825" s="202"/>
      <c r="K825" s="202"/>
      <c r="L825" s="202"/>
      <c r="M825" s="202"/>
      <c r="N825" s="202"/>
      <c r="O825" s="202"/>
      <c r="P825" s="202"/>
      <c r="Q825" s="202"/>
      <c r="R825" s="202"/>
    </row>
    <row r="826" spans="1:22" ht="15.75" x14ac:dyDescent="0.25">
      <c r="A826" s="212"/>
      <c r="B826" s="223"/>
      <c r="C826" s="212"/>
      <c r="D826" s="212"/>
      <c r="E826" s="212"/>
      <c r="F826" s="202"/>
      <c r="G826" s="202"/>
      <c r="H826" s="202"/>
      <c r="I826" s="202"/>
      <c r="J826" s="202"/>
      <c r="K826" s="202"/>
      <c r="L826" s="202"/>
      <c r="M826" s="202"/>
      <c r="N826" s="202"/>
      <c r="O826" s="202"/>
      <c r="P826" s="202"/>
      <c r="Q826" s="202"/>
      <c r="R826" s="202"/>
    </row>
    <row r="827" spans="1:22" ht="15.75" x14ac:dyDescent="0.25">
      <c r="A827" s="212"/>
      <c r="B827" s="223"/>
      <c r="C827" s="212"/>
      <c r="D827" s="212"/>
      <c r="E827" s="212"/>
      <c r="F827" s="202"/>
      <c r="G827" s="202"/>
      <c r="H827" s="202"/>
      <c r="I827" s="202"/>
      <c r="J827" s="202"/>
      <c r="K827" s="202"/>
      <c r="L827" s="202"/>
      <c r="M827" s="202"/>
      <c r="N827" s="202"/>
      <c r="O827" s="202"/>
      <c r="P827" s="202"/>
      <c r="Q827" s="202"/>
      <c r="R827" s="202"/>
    </row>
    <row r="828" spans="1:22" ht="15" customHeight="1" x14ac:dyDescent="0.25">
      <c r="A828" s="427" t="s">
        <v>106</v>
      </c>
      <c r="B828" s="427"/>
      <c r="C828" s="427"/>
      <c r="D828" s="427"/>
      <c r="E828" s="427"/>
      <c r="F828" s="431" t="s">
        <v>107</v>
      </c>
      <c r="G828" s="431"/>
      <c r="H828" s="431"/>
      <c r="I828" s="431"/>
      <c r="J828" s="431"/>
      <c r="K828" s="431"/>
      <c r="L828" s="431"/>
      <c r="M828" s="431"/>
      <c r="N828" s="431"/>
      <c r="O828" s="431"/>
      <c r="P828" s="431"/>
      <c r="Q828" s="397"/>
      <c r="R828" s="299"/>
    </row>
    <row r="829" spans="1:22" x14ac:dyDescent="0.25">
      <c r="A829" s="231"/>
      <c r="B829" s="232"/>
      <c r="C829" s="232"/>
      <c r="D829" s="233"/>
      <c r="E829" s="233"/>
      <c r="F829" s="232"/>
      <c r="G829" s="232"/>
      <c r="H829" s="232"/>
      <c r="I829" s="232"/>
      <c r="J829" s="232"/>
      <c r="K829" s="232"/>
      <c r="L829" s="232"/>
      <c r="M829" s="232"/>
      <c r="N829" s="232"/>
      <c r="O829" s="232"/>
      <c r="P829" s="232"/>
      <c r="Q829" s="232"/>
      <c r="R829" s="232"/>
    </row>
    <row r="830" spans="1:22" x14ac:dyDescent="0.25">
      <c r="A830" s="232"/>
      <c r="B830" s="232"/>
      <c r="C830" s="232"/>
      <c r="D830" s="233"/>
      <c r="E830" s="233"/>
      <c r="F830" s="232"/>
      <c r="G830" s="232"/>
      <c r="H830" s="232"/>
      <c r="I830" s="232"/>
      <c r="J830" s="232"/>
      <c r="K830" s="232"/>
      <c r="L830" s="232"/>
      <c r="M830" s="232"/>
      <c r="N830" s="232"/>
      <c r="O830" s="232"/>
      <c r="P830" s="232"/>
      <c r="Q830" s="232"/>
      <c r="R830" s="232"/>
    </row>
    <row r="831" spans="1:22" ht="15" customHeight="1" x14ac:dyDescent="0.25">
      <c r="A831" s="426" t="s">
        <v>154</v>
      </c>
      <c r="B831" s="426"/>
      <c r="C831" s="426"/>
      <c r="D831" s="426"/>
      <c r="E831" s="426"/>
      <c r="F831" s="428" t="s">
        <v>160</v>
      </c>
      <c r="G831" s="428"/>
      <c r="H831" s="428"/>
      <c r="I831" s="428"/>
      <c r="J831" s="428"/>
      <c r="K831" s="428"/>
      <c r="L831" s="428"/>
      <c r="M831" s="428"/>
      <c r="N831" s="428"/>
      <c r="O831" s="428"/>
      <c r="P831" s="428"/>
      <c r="Q831" s="398"/>
      <c r="R831" s="297"/>
    </row>
    <row r="832" spans="1:22" x14ac:dyDescent="0.25">
      <c r="A832" s="425" t="s">
        <v>108</v>
      </c>
      <c r="B832" s="425"/>
      <c r="C832" s="425"/>
      <c r="D832" s="425"/>
      <c r="E832" s="425"/>
      <c r="F832" s="425" t="s">
        <v>159</v>
      </c>
      <c r="G832" s="425"/>
      <c r="H832" s="425"/>
      <c r="I832" s="425"/>
      <c r="J832" s="425"/>
      <c r="K832" s="425"/>
      <c r="L832" s="425"/>
      <c r="M832" s="425"/>
      <c r="N832" s="425"/>
      <c r="O832" s="425"/>
      <c r="P832" s="425"/>
      <c r="Q832" s="399"/>
      <c r="R832" s="296"/>
    </row>
    <row r="833" spans="1:18" x14ac:dyDescent="0.25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</row>
    <row r="847" spans="1:18" x14ac:dyDescent="0.2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</row>
    <row r="848" spans="1:18" x14ac:dyDescent="0.2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</row>
    <row r="849" spans="1:20" x14ac:dyDescent="0.2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</row>
    <row r="850" spans="1:20" x14ac:dyDescent="0.2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</row>
    <row r="851" spans="1:20" ht="15" customHeight="1" x14ac:dyDescent="0.25">
      <c r="A851" s="409" t="s">
        <v>0</v>
      </c>
      <c r="B851" s="409"/>
      <c r="C851" s="409"/>
      <c r="D851" s="409"/>
      <c r="E851" s="409"/>
      <c r="F851" s="409"/>
      <c r="G851" s="409"/>
      <c r="H851" s="409"/>
      <c r="I851" s="409"/>
      <c r="J851" s="409"/>
      <c r="K851" s="409"/>
      <c r="L851" s="409"/>
      <c r="M851" s="409"/>
      <c r="N851" s="409"/>
      <c r="O851" s="409"/>
      <c r="P851" s="409"/>
      <c r="Q851" s="392"/>
      <c r="R851" s="294"/>
    </row>
    <row r="852" spans="1:20" ht="15" customHeight="1" x14ac:dyDescent="0.25">
      <c r="A852" s="409" t="s">
        <v>187</v>
      </c>
      <c r="B852" s="409"/>
      <c r="C852" s="409"/>
      <c r="D852" s="409"/>
      <c r="E852" s="409"/>
      <c r="F852" s="409"/>
      <c r="G852" s="409"/>
      <c r="H852" s="409"/>
      <c r="I852" s="409"/>
      <c r="J852" s="409"/>
      <c r="K852" s="409"/>
      <c r="L852" s="409"/>
      <c r="M852" s="409"/>
      <c r="N852" s="409"/>
      <c r="O852" s="409"/>
      <c r="P852" s="409"/>
      <c r="Q852" s="392"/>
      <c r="R852" s="294"/>
    </row>
    <row r="853" spans="1:20" x14ac:dyDescent="0.25">
      <c r="A853" s="31" t="s">
        <v>2</v>
      </c>
      <c r="B853" s="2"/>
      <c r="C853" s="3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20" x14ac:dyDescent="0.25">
      <c r="A854" s="32" t="s">
        <v>3</v>
      </c>
      <c r="B854" s="33" t="s">
        <v>4</v>
      </c>
      <c r="C854" s="5"/>
      <c r="D854" s="5"/>
      <c r="E854" s="6"/>
      <c r="F854" s="34" t="s">
        <v>5</v>
      </c>
      <c r="G854" s="36"/>
      <c r="H854" s="36"/>
      <c r="I854" s="36"/>
      <c r="J854" s="36"/>
      <c r="K854" s="36"/>
      <c r="L854" s="36"/>
      <c r="M854" s="36"/>
      <c r="N854" s="36"/>
      <c r="O854" s="36"/>
      <c r="P854" s="37" t="s">
        <v>7</v>
      </c>
      <c r="Q854" s="79"/>
      <c r="R854" s="79"/>
    </row>
    <row r="855" spans="1:20" x14ac:dyDescent="0.25">
      <c r="A855" s="38" t="s">
        <v>8</v>
      </c>
      <c r="B855" s="39" t="s">
        <v>9</v>
      </c>
      <c r="C855" s="39"/>
      <c r="D855" s="40"/>
      <c r="E855" s="40"/>
      <c r="F855" s="41">
        <f>+F856+F857+F860</f>
        <v>13240183.34</v>
      </c>
      <c r="G855" s="41"/>
      <c r="H855" s="41"/>
      <c r="I855" s="41"/>
      <c r="J855" s="41"/>
      <c r="K855" s="41"/>
      <c r="L855" s="41"/>
      <c r="M855" s="41"/>
      <c r="N855" s="41"/>
      <c r="O855" s="41"/>
      <c r="P855" s="41">
        <f>+P856+P857+P859+P858+P860</f>
        <v>13240183.34</v>
      </c>
      <c r="Q855" s="41"/>
      <c r="R855" s="41"/>
    </row>
    <row r="856" spans="1:20" x14ac:dyDescent="0.25">
      <c r="A856" s="42"/>
      <c r="B856" s="43" t="s">
        <v>10</v>
      </c>
      <c r="C856" s="44"/>
      <c r="D856" s="44"/>
      <c r="E856" s="40"/>
      <c r="F856" s="45">
        <v>11393082.130000001</v>
      </c>
      <c r="G856" s="45"/>
      <c r="H856" s="45"/>
      <c r="I856" s="45"/>
      <c r="J856" s="45"/>
      <c r="K856" s="45"/>
      <c r="L856" s="45"/>
      <c r="M856" s="45"/>
      <c r="N856" s="45"/>
      <c r="O856" s="45"/>
      <c r="P856" s="45">
        <f>SUM(F856:F856)</f>
        <v>11393082.130000001</v>
      </c>
      <c r="Q856" s="45"/>
      <c r="R856" s="45"/>
      <c r="S856" s="28"/>
      <c r="T856" s="28"/>
    </row>
    <row r="857" spans="1:20" x14ac:dyDescent="0.25">
      <c r="A857" s="42"/>
      <c r="B857" s="43" t="s">
        <v>11</v>
      </c>
      <c r="C857" s="44"/>
      <c r="D857" s="44"/>
      <c r="E857" s="40"/>
      <c r="F857" s="45">
        <v>125000</v>
      </c>
      <c r="G857" s="45"/>
      <c r="H857" s="45"/>
      <c r="I857" s="45"/>
      <c r="J857" s="45"/>
      <c r="K857" s="45"/>
      <c r="L857" s="45"/>
      <c r="M857" s="45"/>
      <c r="N857" s="45"/>
      <c r="O857" s="45"/>
      <c r="P857" s="45">
        <f>SUM(F857:F857)</f>
        <v>125000</v>
      </c>
      <c r="Q857" s="45"/>
      <c r="R857" s="45"/>
    </row>
    <row r="858" spans="1:20" x14ac:dyDescent="0.25">
      <c r="A858" s="42"/>
      <c r="B858" s="46" t="s">
        <v>145</v>
      </c>
      <c r="C858" s="47"/>
      <c r="D858" s="47"/>
      <c r="E858" s="40"/>
      <c r="F858" s="45">
        <v>0</v>
      </c>
      <c r="G858" s="45"/>
      <c r="H858" s="45"/>
      <c r="I858" s="45"/>
      <c r="J858" s="45"/>
      <c r="K858" s="45"/>
      <c r="L858" s="45"/>
      <c r="M858" s="45"/>
      <c r="N858" s="45"/>
      <c r="O858" s="45"/>
      <c r="P858" s="45">
        <f>SUM(F858:F858)</f>
        <v>0</v>
      </c>
      <c r="Q858" s="45"/>
      <c r="R858" s="45"/>
    </row>
    <row r="859" spans="1:20" x14ac:dyDescent="0.25">
      <c r="A859" s="42"/>
      <c r="B859" s="46" t="s">
        <v>146</v>
      </c>
      <c r="C859" s="47"/>
      <c r="D859" s="47"/>
      <c r="E859" s="40"/>
      <c r="F859" s="45">
        <v>0</v>
      </c>
      <c r="G859" s="45"/>
      <c r="H859" s="45"/>
      <c r="I859" s="45"/>
      <c r="J859" s="45"/>
      <c r="K859" s="45"/>
      <c r="L859" s="45"/>
      <c r="M859" s="45"/>
      <c r="N859" s="45"/>
      <c r="O859" s="45"/>
      <c r="P859" s="45">
        <f>SUM(F859:F859)</f>
        <v>0</v>
      </c>
      <c r="Q859" s="45"/>
      <c r="R859" s="45"/>
    </row>
    <row r="860" spans="1:20" x14ac:dyDescent="0.25">
      <c r="A860" s="42"/>
      <c r="B860" s="235" t="s">
        <v>147</v>
      </c>
      <c r="C860" s="235"/>
      <c r="D860" s="235"/>
      <c r="E860" s="40"/>
      <c r="F860" s="45">
        <v>1722101.21</v>
      </c>
      <c r="G860" s="45"/>
      <c r="H860" s="45"/>
      <c r="I860" s="45"/>
      <c r="J860" s="45"/>
      <c r="K860" s="45"/>
      <c r="L860" s="45"/>
      <c r="M860" s="45"/>
      <c r="N860" s="45"/>
      <c r="O860" s="45"/>
      <c r="P860" s="45">
        <f>SUM(F860:F860)</f>
        <v>1722101.21</v>
      </c>
      <c r="Q860" s="45"/>
      <c r="R860" s="45"/>
    </row>
    <row r="861" spans="1:20" x14ac:dyDescent="0.25">
      <c r="A861" s="38" t="s">
        <v>12</v>
      </c>
      <c r="B861" s="49" t="s">
        <v>13</v>
      </c>
      <c r="C861" s="44"/>
      <c r="D861" s="40"/>
      <c r="E861" s="40"/>
      <c r="F861" s="41">
        <f>+F862+F863+F867+F866</f>
        <v>231162.87</v>
      </c>
      <c r="G861" s="41"/>
      <c r="H861" s="41"/>
      <c r="I861" s="41"/>
      <c r="J861" s="41"/>
      <c r="K861" s="41"/>
      <c r="L861" s="41"/>
      <c r="M861" s="41"/>
      <c r="N861" s="41"/>
      <c r="O861" s="41"/>
      <c r="P861" s="41">
        <f>+P862+P863+P864+P865+P866+P867+P869+P868+P870</f>
        <v>231162.87</v>
      </c>
      <c r="Q861" s="41"/>
      <c r="R861" s="41"/>
    </row>
    <row r="862" spans="1:20" x14ac:dyDescent="0.25">
      <c r="A862" s="42"/>
      <c r="B862" s="43" t="s">
        <v>14</v>
      </c>
      <c r="C862" s="44"/>
      <c r="D862" s="44"/>
      <c r="E862" s="40"/>
      <c r="F862" s="45">
        <v>54292.87</v>
      </c>
      <c r="G862" s="45"/>
      <c r="H862" s="45"/>
      <c r="I862" s="45"/>
      <c r="J862" s="45"/>
      <c r="K862" s="45"/>
      <c r="L862" s="45"/>
      <c r="M862" s="45"/>
      <c r="N862" s="45"/>
      <c r="O862" s="45"/>
      <c r="P862" s="45">
        <f t="shared" ref="P862:P872" si="31">SUM(F862:F862)</f>
        <v>54292.87</v>
      </c>
      <c r="Q862" s="45"/>
      <c r="R862" s="45"/>
    </row>
    <row r="863" spans="1:20" x14ac:dyDescent="0.25">
      <c r="A863" s="50"/>
      <c r="B863" s="7" t="s">
        <v>15</v>
      </c>
      <c r="C863" s="235"/>
      <c r="D863" s="235"/>
      <c r="E863" s="40"/>
      <c r="F863" s="45">
        <f t="shared" ref="F863:F865" si="32">SUM(E863:E863)</f>
        <v>0</v>
      </c>
      <c r="G863" s="45"/>
      <c r="H863" s="45"/>
      <c r="I863" s="45"/>
      <c r="J863" s="45"/>
      <c r="K863" s="45"/>
      <c r="L863" s="45"/>
      <c r="M863" s="45"/>
      <c r="N863" s="45"/>
      <c r="O863" s="45"/>
      <c r="P863" s="45">
        <f t="shared" si="31"/>
        <v>0</v>
      </c>
      <c r="Q863" s="45"/>
      <c r="R863" s="45"/>
    </row>
    <row r="864" spans="1:20" x14ac:dyDescent="0.25">
      <c r="A864" s="42"/>
      <c r="B864" s="43" t="s">
        <v>16</v>
      </c>
      <c r="C864" s="44"/>
      <c r="D864" s="44"/>
      <c r="E864" s="40"/>
      <c r="F864" s="45">
        <f t="shared" si="32"/>
        <v>0</v>
      </c>
      <c r="G864" s="45"/>
      <c r="H864" s="45"/>
      <c r="I864" s="45"/>
      <c r="J864" s="45"/>
      <c r="K864" s="45"/>
      <c r="L864" s="45"/>
      <c r="M864" s="45"/>
      <c r="N864" s="45"/>
      <c r="O864" s="45"/>
      <c r="P864" s="45">
        <f t="shared" si="31"/>
        <v>0</v>
      </c>
      <c r="Q864" s="45"/>
      <c r="R864" s="45"/>
    </row>
    <row r="865" spans="1:18" x14ac:dyDescent="0.25">
      <c r="A865" s="42"/>
      <c r="B865" s="51" t="s">
        <v>17</v>
      </c>
      <c r="C865" s="51"/>
      <c r="D865" s="51"/>
      <c r="E865" s="40"/>
      <c r="F865" s="45">
        <f t="shared" si="32"/>
        <v>0</v>
      </c>
      <c r="G865" s="45"/>
      <c r="H865" s="45"/>
      <c r="I865" s="45"/>
      <c r="J865" s="45"/>
      <c r="K865" s="45"/>
      <c r="L865" s="45"/>
      <c r="M865" s="45"/>
      <c r="N865" s="45"/>
      <c r="O865" s="45"/>
      <c r="P865" s="45">
        <f t="shared" si="31"/>
        <v>0</v>
      </c>
      <c r="Q865" s="45"/>
      <c r="R865" s="45"/>
    </row>
    <row r="866" spans="1:18" x14ac:dyDescent="0.25">
      <c r="A866" s="42"/>
      <c r="B866" s="43" t="s">
        <v>18</v>
      </c>
      <c r="C866" s="44"/>
      <c r="D866" s="44"/>
      <c r="E866" s="52"/>
      <c r="F866" s="45">
        <v>75000</v>
      </c>
      <c r="G866" s="45"/>
      <c r="H866" s="45"/>
      <c r="I866" s="45"/>
      <c r="J866" s="45"/>
      <c r="K866" s="45"/>
      <c r="L866" s="45"/>
      <c r="M866" s="45"/>
      <c r="N866" s="45"/>
      <c r="O866" s="45"/>
      <c r="P866" s="45">
        <f t="shared" si="31"/>
        <v>75000</v>
      </c>
      <c r="Q866" s="45"/>
      <c r="R866" s="45"/>
    </row>
    <row r="867" spans="1:18" x14ac:dyDescent="0.25">
      <c r="A867" s="42"/>
      <c r="B867" s="43" t="s">
        <v>19</v>
      </c>
      <c r="C867" s="44"/>
      <c r="D867" s="44"/>
      <c r="E867" s="40"/>
      <c r="F867" s="45">
        <v>101870</v>
      </c>
      <c r="G867" s="45"/>
      <c r="H867" s="45"/>
      <c r="I867" s="45"/>
      <c r="J867" s="45"/>
      <c r="K867" s="45"/>
      <c r="L867" s="45"/>
      <c r="M867" s="45"/>
      <c r="N867" s="45"/>
      <c r="O867" s="45"/>
      <c r="P867" s="45">
        <f t="shared" si="31"/>
        <v>101870</v>
      </c>
      <c r="Q867" s="45"/>
      <c r="R867" s="45"/>
    </row>
    <row r="868" spans="1:18" x14ac:dyDescent="0.25">
      <c r="A868" s="42"/>
      <c r="B868" s="7" t="s">
        <v>20</v>
      </c>
      <c r="C868" s="44"/>
      <c r="D868" s="44"/>
      <c r="E868" s="40"/>
      <c r="F868" s="45">
        <v>0</v>
      </c>
      <c r="G868" s="45"/>
      <c r="H868" s="45"/>
      <c r="I868" s="45"/>
      <c r="J868" s="45"/>
      <c r="K868" s="45"/>
      <c r="L868" s="45"/>
      <c r="M868" s="45"/>
      <c r="N868" s="45"/>
      <c r="O868" s="45"/>
      <c r="P868" s="45">
        <f t="shared" si="31"/>
        <v>0</v>
      </c>
      <c r="Q868" s="45"/>
      <c r="R868" s="45"/>
    </row>
    <row r="869" spans="1:18" x14ac:dyDescent="0.25">
      <c r="A869" s="42"/>
      <c r="B869" s="235" t="s">
        <v>21</v>
      </c>
      <c r="C869" s="235"/>
      <c r="D869" s="235"/>
      <c r="E869" s="235"/>
      <c r="F869" s="45">
        <v>0</v>
      </c>
      <c r="G869" s="45"/>
      <c r="H869" s="45"/>
      <c r="I869" s="45"/>
      <c r="J869" s="45"/>
      <c r="K869" s="45"/>
      <c r="L869" s="45"/>
      <c r="M869" s="45"/>
      <c r="N869" s="45"/>
      <c r="O869" s="45"/>
      <c r="P869" s="45">
        <f t="shared" si="31"/>
        <v>0</v>
      </c>
      <c r="Q869" s="45"/>
      <c r="R869" s="45"/>
    </row>
    <row r="870" spans="1:18" x14ac:dyDescent="0.25">
      <c r="A870" s="42"/>
      <c r="B870" s="7" t="s">
        <v>22</v>
      </c>
      <c r="C870" s="235"/>
      <c r="D870" s="235"/>
      <c r="E870" s="235"/>
      <c r="F870" s="45">
        <v>0</v>
      </c>
      <c r="G870" s="45"/>
      <c r="H870" s="45"/>
      <c r="I870" s="45"/>
      <c r="J870" s="45"/>
      <c r="K870" s="45"/>
      <c r="L870" s="45"/>
      <c r="M870" s="45"/>
      <c r="N870" s="45"/>
      <c r="O870" s="45"/>
      <c r="P870" s="45">
        <f t="shared" si="31"/>
        <v>0</v>
      </c>
      <c r="Q870" s="45"/>
      <c r="R870" s="45"/>
    </row>
    <row r="871" spans="1:18" x14ac:dyDescent="0.25">
      <c r="A871" s="42"/>
      <c r="B871" s="7" t="s">
        <v>23</v>
      </c>
      <c r="C871" s="235"/>
      <c r="D871" s="235"/>
      <c r="E871" s="40"/>
      <c r="F871" s="45">
        <v>0</v>
      </c>
      <c r="G871" s="45"/>
      <c r="H871" s="45"/>
      <c r="I871" s="45"/>
      <c r="J871" s="45"/>
      <c r="K871" s="45"/>
      <c r="L871" s="45"/>
      <c r="M871" s="45"/>
      <c r="N871" s="45"/>
      <c r="O871" s="45"/>
      <c r="P871" s="45">
        <f t="shared" si="31"/>
        <v>0</v>
      </c>
      <c r="Q871" s="45"/>
      <c r="R871" s="45"/>
    </row>
    <row r="872" spans="1:18" x14ac:dyDescent="0.25">
      <c r="A872" s="42"/>
      <c r="B872" s="235" t="s">
        <v>148</v>
      </c>
      <c r="C872" s="235"/>
      <c r="D872" s="235"/>
      <c r="E872" s="40"/>
      <c r="F872" s="45">
        <v>0</v>
      </c>
      <c r="G872" s="45"/>
      <c r="H872" s="45"/>
      <c r="I872" s="45"/>
      <c r="J872" s="45"/>
      <c r="K872" s="45"/>
      <c r="L872" s="45"/>
      <c r="M872" s="45"/>
      <c r="N872" s="45"/>
      <c r="O872" s="45"/>
      <c r="P872" s="45">
        <f t="shared" si="31"/>
        <v>0</v>
      </c>
      <c r="Q872" s="45"/>
      <c r="R872" s="45"/>
    </row>
    <row r="873" spans="1:18" x14ac:dyDescent="0.25">
      <c r="A873" s="38" t="s">
        <v>24</v>
      </c>
      <c r="B873" s="49" t="s">
        <v>25</v>
      </c>
      <c r="C873" s="44"/>
      <c r="D873" s="40"/>
      <c r="E873" s="40"/>
      <c r="F873" s="41">
        <f>+F880</f>
        <v>206526.99</v>
      </c>
      <c r="G873" s="41"/>
      <c r="H873" s="41"/>
      <c r="I873" s="41"/>
      <c r="J873" s="41"/>
      <c r="K873" s="41"/>
      <c r="L873" s="41"/>
      <c r="M873" s="41"/>
      <c r="N873" s="41"/>
      <c r="O873" s="41"/>
      <c r="P873" s="41">
        <f>+P882+P880+P879+P878+P877+P876+P875+P874+P884+P881+P883</f>
        <v>206526.99</v>
      </c>
      <c r="Q873" s="41"/>
      <c r="R873" s="41"/>
    </row>
    <row r="874" spans="1:18" x14ac:dyDescent="0.25">
      <c r="A874" s="42"/>
      <c r="B874" s="235" t="s">
        <v>149</v>
      </c>
      <c r="C874" s="235"/>
      <c r="D874" s="235"/>
      <c r="E874" s="40"/>
      <c r="F874" s="45">
        <v>0</v>
      </c>
      <c r="G874" s="45"/>
      <c r="H874" s="45"/>
      <c r="I874" s="45"/>
      <c r="J874" s="45"/>
      <c r="K874" s="45"/>
      <c r="L874" s="45"/>
      <c r="M874" s="45"/>
      <c r="N874" s="45"/>
      <c r="O874" s="45"/>
      <c r="P874" s="45">
        <f t="shared" ref="P874:P884" si="33">SUM(F874:F874)</f>
        <v>0</v>
      </c>
      <c r="Q874" s="45"/>
      <c r="R874" s="45"/>
    </row>
    <row r="875" spans="1:18" x14ac:dyDescent="0.25">
      <c r="A875" s="42"/>
      <c r="B875" s="43" t="s">
        <v>26</v>
      </c>
      <c r="C875" s="44"/>
      <c r="D875" s="44"/>
      <c r="E875" s="40"/>
      <c r="F875" s="45">
        <v>0</v>
      </c>
      <c r="G875" s="45"/>
      <c r="H875" s="45"/>
      <c r="I875" s="45"/>
      <c r="J875" s="45"/>
      <c r="K875" s="45"/>
      <c r="L875" s="45"/>
      <c r="M875" s="45"/>
      <c r="N875" s="45"/>
      <c r="O875" s="45"/>
      <c r="P875" s="45">
        <f t="shared" si="33"/>
        <v>0</v>
      </c>
      <c r="Q875" s="45"/>
      <c r="R875" s="45"/>
    </row>
    <row r="876" spans="1:18" x14ac:dyDescent="0.25">
      <c r="A876" s="42"/>
      <c r="B876" s="235" t="s">
        <v>150</v>
      </c>
      <c r="C876" s="235"/>
      <c r="D876" s="235"/>
      <c r="E876" s="40"/>
      <c r="F876" s="45">
        <v>0</v>
      </c>
      <c r="G876" s="45"/>
      <c r="H876" s="45"/>
      <c r="I876" s="45"/>
      <c r="J876" s="45"/>
      <c r="K876" s="45"/>
      <c r="L876" s="45"/>
      <c r="M876" s="45"/>
      <c r="N876" s="45"/>
      <c r="O876" s="45"/>
      <c r="P876" s="45">
        <f t="shared" si="33"/>
        <v>0</v>
      </c>
      <c r="Q876" s="45"/>
      <c r="R876" s="45"/>
    </row>
    <row r="877" spans="1:18" x14ac:dyDescent="0.25">
      <c r="A877" s="42"/>
      <c r="B877" s="51" t="s">
        <v>27</v>
      </c>
      <c r="C877" s="51"/>
      <c r="D877" s="51"/>
      <c r="E877" s="40"/>
      <c r="F877" s="45">
        <v>0</v>
      </c>
      <c r="G877" s="45"/>
      <c r="H877" s="45"/>
      <c r="I877" s="45"/>
      <c r="J877" s="45"/>
      <c r="K877" s="45"/>
      <c r="L877" s="45"/>
      <c r="M877" s="45"/>
      <c r="N877" s="45"/>
      <c r="O877" s="45"/>
      <c r="P877" s="45">
        <f t="shared" si="33"/>
        <v>0</v>
      </c>
      <c r="Q877" s="45"/>
      <c r="R877" s="45"/>
    </row>
    <row r="878" spans="1:18" x14ac:dyDescent="0.25">
      <c r="A878" s="42"/>
      <c r="B878" s="235" t="s">
        <v>151</v>
      </c>
      <c r="C878" s="235"/>
      <c r="D878" s="235"/>
      <c r="E878" s="40"/>
      <c r="F878" s="45">
        <v>0</v>
      </c>
      <c r="G878" s="45"/>
      <c r="H878" s="45"/>
      <c r="I878" s="45"/>
      <c r="J878" s="45"/>
      <c r="K878" s="45"/>
      <c r="L878" s="45"/>
      <c r="M878" s="45"/>
      <c r="N878" s="45"/>
      <c r="O878" s="45"/>
      <c r="P878" s="45">
        <f t="shared" si="33"/>
        <v>0</v>
      </c>
      <c r="Q878" s="45"/>
      <c r="R878" s="45"/>
    </row>
    <row r="879" spans="1:18" x14ac:dyDescent="0.25">
      <c r="A879" s="42"/>
      <c r="B879" s="235" t="s">
        <v>152</v>
      </c>
      <c r="C879" s="235"/>
      <c r="D879" s="235"/>
      <c r="E879" s="40"/>
      <c r="F879" s="45">
        <v>0</v>
      </c>
      <c r="G879" s="45"/>
      <c r="H879" s="45"/>
      <c r="I879" s="45"/>
      <c r="J879" s="45"/>
      <c r="K879" s="45"/>
      <c r="L879" s="45"/>
      <c r="M879" s="45"/>
      <c r="N879" s="45"/>
      <c r="O879" s="45"/>
      <c r="P879" s="45">
        <f t="shared" si="33"/>
        <v>0</v>
      </c>
      <c r="Q879" s="45"/>
      <c r="R879" s="45"/>
    </row>
    <row r="880" spans="1:18" x14ac:dyDescent="0.25">
      <c r="A880" s="42"/>
      <c r="B880" s="7" t="s">
        <v>28</v>
      </c>
      <c r="C880" s="235"/>
      <c r="D880" s="235"/>
      <c r="E880" s="40"/>
      <c r="F880" s="45">
        <v>206526.99</v>
      </c>
      <c r="G880" s="45"/>
      <c r="H880" s="45"/>
      <c r="I880" s="45"/>
      <c r="J880" s="45"/>
      <c r="K880" s="45"/>
      <c r="L880" s="45"/>
      <c r="M880" s="45"/>
      <c r="N880" s="45"/>
      <c r="O880" s="45"/>
      <c r="P880" s="45">
        <f t="shared" si="33"/>
        <v>206526.99</v>
      </c>
      <c r="Q880" s="45"/>
      <c r="R880" s="45"/>
    </row>
    <row r="881" spans="1:18" x14ac:dyDescent="0.25">
      <c r="A881" s="42"/>
      <c r="B881" s="7" t="s">
        <v>29</v>
      </c>
      <c r="C881" s="235"/>
      <c r="D881" s="235"/>
      <c r="E881" s="40"/>
      <c r="F881" s="45">
        <v>0</v>
      </c>
      <c r="G881" s="45"/>
      <c r="H881" s="45"/>
      <c r="I881" s="45"/>
      <c r="J881" s="45"/>
      <c r="K881" s="45"/>
      <c r="L881" s="45"/>
      <c r="M881" s="45"/>
      <c r="N881" s="45"/>
      <c r="O881" s="45"/>
      <c r="P881" s="45">
        <f t="shared" si="33"/>
        <v>0</v>
      </c>
      <c r="Q881" s="45"/>
      <c r="R881" s="45"/>
    </row>
    <row r="882" spans="1:18" x14ac:dyDescent="0.25">
      <c r="A882" s="42"/>
      <c r="B882" s="53" t="s">
        <v>30</v>
      </c>
      <c r="C882" s="235"/>
      <c r="D882" s="235"/>
      <c r="E882" s="54"/>
      <c r="F882" s="45">
        <v>0</v>
      </c>
      <c r="G882" s="45"/>
      <c r="H882" s="45"/>
      <c r="I882" s="45"/>
      <c r="J882" s="45"/>
      <c r="K882" s="45"/>
      <c r="L882" s="45"/>
      <c r="M882" s="45"/>
      <c r="N882" s="45"/>
      <c r="O882" s="45"/>
      <c r="P882" s="45">
        <f t="shared" si="33"/>
        <v>0</v>
      </c>
      <c r="Q882" s="45"/>
      <c r="R882" s="45"/>
    </row>
    <row r="883" spans="1:18" x14ac:dyDescent="0.25">
      <c r="A883" s="42"/>
      <c r="B883" s="53" t="s">
        <v>31</v>
      </c>
      <c r="C883" s="235"/>
      <c r="D883" s="235"/>
      <c r="E883" s="54"/>
      <c r="F883" s="45">
        <v>0</v>
      </c>
      <c r="G883" s="45"/>
      <c r="H883" s="45"/>
      <c r="I883" s="45"/>
      <c r="J883" s="45"/>
      <c r="K883" s="45"/>
      <c r="L883" s="45"/>
      <c r="M883" s="45"/>
      <c r="N883" s="45"/>
      <c r="O883" s="45"/>
      <c r="P883" s="45">
        <f t="shared" si="33"/>
        <v>0</v>
      </c>
      <c r="Q883" s="45"/>
      <c r="R883" s="45"/>
    </row>
    <row r="884" spans="1:18" x14ac:dyDescent="0.25">
      <c r="A884" s="42"/>
      <c r="B884" s="51" t="s">
        <v>32</v>
      </c>
      <c r="C884" s="51"/>
      <c r="D884" s="51"/>
      <c r="E884" s="40"/>
      <c r="F884" s="45">
        <v>0</v>
      </c>
      <c r="G884" s="45"/>
      <c r="H884" s="45"/>
      <c r="I884" s="45"/>
      <c r="J884" s="45"/>
      <c r="K884" s="45"/>
      <c r="L884" s="45"/>
      <c r="M884" s="45"/>
      <c r="N884" s="45"/>
      <c r="O884" s="45"/>
      <c r="P884" s="45">
        <f t="shared" si="33"/>
        <v>0</v>
      </c>
      <c r="Q884" s="45"/>
      <c r="R884" s="45"/>
    </row>
    <row r="885" spans="1:18" x14ac:dyDescent="0.25">
      <c r="A885" s="38" t="s">
        <v>33</v>
      </c>
      <c r="B885" s="49" t="s">
        <v>34</v>
      </c>
      <c r="C885" s="44"/>
      <c r="D885" s="40"/>
      <c r="E885" s="40"/>
      <c r="F885" s="41">
        <v>0</v>
      </c>
      <c r="G885" s="41"/>
      <c r="H885" s="41"/>
      <c r="I885" s="41"/>
      <c r="J885" s="41"/>
      <c r="K885" s="41"/>
      <c r="L885" s="41"/>
      <c r="M885" s="41"/>
      <c r="N885" s="41"/>
      <c r="O885" s="41"/>
      <c r="P885" s="41">
        <v>0</v>
      </c>
      <c r="Q885" s="41"/>
      <c r="R885" s="41"/>
    </row>
    <row r="886" spans="1:18" x14ac:dyDescent="0.25">
      <c r="A886" s="42"/>
      <c r="B886" s="417" t="s">
        <v>35</v>
      </c>
      <c r="C886" s="417"/>
      <c r="D886" s="417"/>
      <c r="E886" s="417"/>
      <c r="F886" s="45">
        <v>0</v>
      </c>
      <c r="G886" s="45"/>
      <c r="H886" s="45"/>
      <c r="I886" s="45"/>
      <c r="J886" s="45"/>
      <c r="K886" s="45"/>
      <c r="L886" s="45"/>
      <c r="M886" s="45"/>
      <c r="N886" s="45"/>
      <c r="O886" s="45"/>
      <c r="P886" s="45">
        <f t="shared" ref="P886:P897" si="34">SUM(F886:F886)</f>
        <v>0</v>
      </c>
      <c r="Q886" s="45"/>
      <c r="R886" s="45"/>
    </row>
    <row r="887" spans="1:18" x14ac:dyDescent="0.25">
      <c r="A887" s="42"/>
      <c r="B887" s="7" t="s">
        <v>36</v>
      </c>
      <c r="C887" s="235"/>
      <c r="D887" s="235"/>
      <c r="E887" s="235"/>
      <c r="F887" s="45">
        <v>0</v>
      </c>
      <c r="G887" s="45"/>
      <c r="H887" s="45"/>
      <c r="I887" s="45"/>
      <c r="J887" s="45"/>
      <c r="K887" s="45"/>
      <c r="L887" s="45"/>
      <c r="M887" s="45"/>
      <c r="N887" s="45"/>
      <c r="O887" s="45"/>
      <c r="P887" s="45">
        <f t="shared" si="34"/>
        <v>0</v>
      </c>
      <c r="Q887" s="45"/>
      <c r="R887" s="45"/>
    </row>
    <row r="888" spans="1:18" x14ac:dyDescent="0.25">
      <c r="A888" s="42"/>
      <c r="B888" s="7" t="s">
        <v>37</v>
      </c>
      <c r="C888" s="235"/>
      <c r="D888" s="235"/>
      <c r="E888" s="40"/>
      <c r="F888" s="45">
        <v>0</v>
      </c>
      <c r="G888" s="45"/>
      <c r="H888" s="45"/>
      <c r="I888" s="45"/>
      <c r="J888" s="45"/>
      <c r="K888" s="45"/>
      <c r="L888" s="45"/>
      <c r="M888" s="45"/>
      <c r="N888" s="45"/>
      <c r="O888" s="45"/>
      <c r="P888" s="45">
        <f t="shared" si="34"/>
        <v>0</v>
      </c>
      <c r="Q888" s="45"/>
      <c r="R888" s="45"/>
    </row>
    <row r="889" spans="1:18" x14ac:dyDescent="0.25">
      <c r="A889" s="42"/>
      <c r="B889" s="7" t="s">
        <v>38</v>
      </c>
      <c r="C889" s="235"/>
      <c r="D889" s="235"/>
      <c r="E889" s="40"/>
      <c r="F889" s="45">
        <v>0</v>
      </c>
      <c r="G889" s="45"/>
      <c r="H889" s="45"/>
      <c r="I889" s="45"/>
      <c r="J889" s="45"/>
      <c r="K889" s="45"/>
      <c r="L889" s="45"/>
      <c r="M889" s="45"/>
      <c r="N889" s="45"/>
      <c r="O889" s="45"/>
      <c r="P889" s="45">
        <f t="shared" si="34"/>
        <v>0</v>
      </c>
      <c r="Q889" s="45"/>
      <c r="R889" s="45"/>
    </row>
    <row r="890" spans="1:18" x14ac:dyDescent="0.25">
      <c r="A890" s="42"/>
      <c r="B890" s="7" t="s">
        <v>39</v>
      </c>
      <c r="C890" s="235"/>
      <c r="D890" s="235"/>
      <c r="E890" s="40"/>
      <c r="F890" s="45">
        <v>0</v>
      </c>
      <c r="G890" s="45"/>
      <c r="H890" s="45"/>
      <c r="I890" s="45"/>
      <c r="J890" s="45"/>
      <c r="K890" s="45"/>
      <c r="L890" s="45"/>
      <c r="M890" s="45"/>
      <c r="N890" s="45"/>
      <c r="O890" s="45"/>
      <c r="P890" s="45">
        <f t="shared" si="34"/>
        <v>0</v>
      </c>
      <c r="Q890" s="45"/>
      <c r="R890" s="45"/>
    </row>
    <row r="891" spans="1:18" x14ac:dyDescent="0.25">
      <c r="A891" s="42"/>
      <c r="B891" s="7" t="s">
        <v>40</v>
      </c>
      <c r="C891" s="235"/>
      <c r="D891" s="235"/>
      <c r="E891" s="40"/>
      <c r="F891" s="45">
        <v>0</v>
      </c>
      <c r="G891" s="45"/>
      <c r="H891" s="45"/>
      <c r="I891" s="45"/>
      <c r="J891" s="45"/>
      <c r="K891" s="45"/>
      <c r="L891" s="45"/>
      <c r="M891" s="45"/>
      <c r="N891" s="45"/>
      <c r="O891" s="45"/>
      <c r="P891" s="45">
        <f t="shared" si="34"/>
        <v>0</v>
      </c>
      <c r="Q891" s="45"/>
      <c r="R891" s="45"/>
    </row>
    <row r="892" spans="1:18" x14ac:dyDescent="0.25">
      <c r="A892" s="42"/>
      <c r="B892" s="7" t="s">
        <v>41</v>
      </c>
      <c r="C892" s="235"/>
      <c r="D892" s="235"/>
      <c r="E892" s="40"/>
      <c r="F892" s="45">
        <v>0</v>
      </c>
      <c r="G892" s="45"/>
      <c r="H892" s="45"/>
      <c r="I892" s="45"/>
      <c r="J892" s="45"/>
      <c r="K892" s="45"/>
      <c r="L892" s="45"/>
      <c r="M892" s="45"/>
      <c r="N892" s="45"/>
      <c r="O892" s="45"/>
      <c r="P892" s="45">
        <f t="shared" si="34"/>
        <v>0</v>
      </c>
      <c r="Q892" s="45"/>
      <c r="R892" s="45"/>
    </row>
    <row r="893" spans="1:18" x14ac:dyDescent="0.25">
      <c r="A893" s="42"/>
      <c r="B893" s="7" t="s">
        <v>42</v>
      </c>
      <c r="C893" s="235"/>
      <c r="D893" s="235"/>
      <c r="E893" s="40"/>
      <c r="F893" s="45">
        <v>0</v>
      </c>
      <c r="G893" s="45"/>
      <c r="H893" s="45"/>
      <c r="I893" s="45"/>
      <c r="J893" s="45"/>
      <c r="K893" s="45"/>
      <c r="L893" s="45"/>
      <c r="M893" s="45"/>
      <c r="N893" s="45"/>
      <c r="O893" s="45"/>
      <c r="P893" s="45">
        <f t="shared" si="34"/>
        <v>0</v>
      </c>
      <c r="Q893" s="45"/>
      <c r="R893" s="45"/>
    </row>
    <row r="894" spans="1:18" x14ac:dyDescent="0.25">
      <c r="A894" s="42"/>
      <c r="B894" s="7" t="s">
        <v>41</v>
      </c>
      <c r="C894" s="235"/>
      <c r="D894" s="235"/>
      <c r="E894" s="40"/>
      <c r="F894" s="45">
        <v>0</v>
      </c>
      <c r="G894" s="45"/>
      <c r="H894" s="45"/>
      <c r="I894" s="45"/>
      <c r="J894" s="45"/>
      <c r="K894" s="45"/>
      <c r="L894" s="45"/>
      <c r="M894" s="45"/>
      <c r="N894" s="45"/>
      <c r="O894" s="45"/>
      <c r="P894" s="45">
        <f t="shared" si="34"/>
        <v>0</v>
      </c>
      <c r="Q894" s="45"/>
      <c r="R894" s="45"/>
    </row>
    <row r="895" spans="1:18" x14ac:dyDescent="0.25">
      <c r="A895" s="55"/>
      <c r="B895" s="56" t="s">
        <v>43</v>
      </c>
      <c r="C895" s="40"/>
      <c r="D895" s="40"/>
      <c r="E895" s="40"/>
      <c r="F895" s="45">
        <v>0</v>
      </c>
      <c r="G895" s="45"/>
      <c r="H895" s="45"/>
      <c r="I895" s="45"/>
      <c r="J895" s="45"/>
      <c r="K895" s="45"/>
      <c r="L895" s="45"/>
      <c r="M895" s="45"/>
      <c r="N895" s="45"/>
      <c r="O895" s="45"/>
      <c r="P895" s="45">
        <f t="shared" si="34"/>
        <v>0</v>
      </c>
      <c r="Q895" s="45"/>
      <c r="R895" s="45"/>
    </row>
    <row r="896" spans="1:18" x14ac:dyDescent="0.25">
      <c r="A896" s="55"/>
      <c r="B896" s="56" t="s">
        <v>44</v>
      </c>
      <c r="C896" s="40"/>
      <c r="D896" s="40"/>
      <c r="E896" s="40"/>
      <c r="F896" s="45">
        <v>0</v>
      </c>
      <c r="G896" s="45"/>
      <c r="H896" s="45"/>
      <c r="I896" s="45"/>
      <c r="J896" s="45"/>
      <c r="K896" s="45"/>
      <c r="L896" s="45"/>
      <c r="M896" s="45"/>
      <c r="N896" s="45"/>
      <c r="O896" s="45"/>
      <c r="P896" s="45">
        <f t="shared" si="34"/>
        <v>0</v>
      </c>
      <c r="Q896" s="45"/>
      <c r="R896" s="45"/>
    </row>
    <row r="897" spans="1:18" x14ac:dyDescent="0.25">
      <c r="A897" s="55"/>
      <c r="B897" s="56" t="s">
        <v>45</v>
      </c>
      <c r="C897" s="40"/>
      <c r="D897" s="40"/>
      <c r="E897" s="40"/>
      <c r="F897" s="45">
        <v>0</v>
      </c>
      <c r="G897" s="45"/>
      <c r="H897" s="45"/>
      <c r="I897" s="45"/>
      <c r="J897" s="45"/>
      <c r="K897" s="45"/>
      <c r="L897" s="45"/>
      <c r="M897" s="45"/>
      <c r="N897" s="45"/>
      <c r="O897" s="45"/>
      <c r="P897" s="45">
        <f t="shared" si="34"/>
        <v>0</v>
      </c>
      <c r="Q897" s="45"/>
      <c r="R897" s="45"/>
    </row>
    <row r="898" spans="1:18" x14ac:dyDescent="0.25">
      <c r="A898" s="57" t="s">
        <v>46</v>
      </c>
      <c r="B898" s="58" t="s">
        <v>47</v>
      </c>
      <c r="C898" s="56"/>
      <c r="D898" s="56"/>
      <c r="E898" s="56"/>
      <c r="F898" s="41">
        <v>0</v>
      </c>
      <c r="G898" s="41"/>
      <c r="H898" s="41"/>
      <c r="I898" s="41"/>
      <c r="J898" s="41"/>
      <c r="K898" s="41"/>
      <c r="L898" s="41"/>
      <c r="M898" s="41"/>
      <c r="N898" s="41"/>
      <c r="O898" s="41"/>
      <c r="P898" s="41">
        <v>0</v>
      </c>
      <c r="Q898" s="41"/>
      <c r="R898" s="41"/>
    </row>
    <row r="899" spans="1:18" x14ac:dyDescent="0.25">
      <c r="A899" s="8"/>
      <c r="B899" s="56" t="s">
        <v>48</v>
      </c>
      <c r="C899" s="56"/>
      <c r="D899" s="56"/>
      <c r="E899" s="56"/>
      <c r="F899" s="45">
        <v>0</v>
      </c>
      <c r="G899" s="45"/>
      <c r="H899" s="45"/>
      <c r="I899" s="45"/>
      <c r="J899" s="45"/>
      <c r="K899" s="45"/>
      <c r="L899" s="45"/>
      <c r="M899" s="45"/>
      <c r="N899" s="45"/>
      <c r="O899" s="45"/>
      <c r="P899" s="45">
        <v>0</v>
      </c>
      <c r="Q899" s="45"/>
      <c r="R899" s="45"/>
    </row>
    <row r="900" spans="1:18" x14ac:dyDescent="0.25">
      <c r="A900" s="8"/>
      <c r="B900" s="56" t="s">
        <v>49</v>
      </c>
      <c r="C900" s="56"/>
      <c r="D900" s="56"/>
      <c r="E900" s="56"/>
      <c r="F900" s="45">
        <v>0</v>
      </c>
      <c r="G900" s="45"/>
      <c r="H900" s="45"/>
      <c r="I900" s="45"/>
      <c r="J900" s="45"/>
      <c r="K900" s="45"/>
      <c r="L900" s="45"/>
      <c r="M900" s="45"/>
      <c r="N900" s="45"/>
      <c r="O900" s="45"/>
      <c r="P900" s="45">
        <v>0</v>
      </c>
      <c r="Q900" s="45"/>
      <c r="R900" s="45"/>
    </row>
    <row r="901" spans="1:18" x14ac:dyDescent="0.25">
      <c r="A901" s="8"/>
      <c r="B901" s="56" t="s">
        <v>37</v>
      </c>
      <c r="C901" s="56"/>
      <c r="D901" s="56"/>
      <c r="E901" s="56"/>
      <c r="F901" s="45">
        <v>0</v>
      </c>
      <c r="G901" s="45"/>
      <c r="H901" s="45"/>
      <c r="I901" s="45"/>
      <c r="J901" s="45"/>
      <c r="K901" s="45"/>
      <c r="L901" s="45"/>
      <c r="M901" s="45"/>
      <c r="N901" s="45"/>
      <c r="O901" s="45"/>
      <c r="P901" s="45">
        <v>0</v>
      </c>
      <c r="Q901" s="45"/>
      <c r="R901" s="45"/>
    </row>
    <row r="902" spans="1:18" x14ac:dyDescent="0.25">
      <c r="A902" s="8"/>
      <c r="B902" s="56" t="s">
        <v>50</v>
      </c>
      <c r="C902" s="56"/>
      <c r="D902" s="56"/>
      <c r="E902" s="56"/>
      <c r="F902" s="45">
        <v>0</v>
      </c>
      <c r="G902" s="45"/>
      <c r="H902" s="45"/>
      <c r="I902" s="45"/>
      <c r="J902" s="45"/>
      <c r="K902" s="45"/>
      <c r="L902" s="45"/>
      <c r="M902" s="45"/>
      <c r="N902" s="45"/>
      <c r="O902" s="45"/>
      <c r="P902" s="45">
        <v>0</v>
      </c>
      <c r="Q902" s="45"/>
      <c r="R902" s="45"/>
    </row>
    <row r="903" spans="1:18" x14ac:dyDescent="0.25">
      <c r="A903" s="8"/>
      <c r="B903" s="56" t="s">
        <v>39</v>
      </c>
      <c r="C903" s="56"/>
      <c r="D903" s="56"/>
      <c r="E903" s="56"/>
      <c r="F903" s="45">
        <v>0</v>
      </c>
      <c r="G903" s="45"/>
      <c r="H903" s="45"/>
      <c r="I903" s="45"/>
      <c r="J903" s="45"/>
      <c r="K903" s="45"/>
      <c r="L903" s="45"/>
      <c r="M903" s="45"/>
      <c r="N903" s="45"/>
      <c r="O903" s="45"/>
      <c r="P903" s="45">
        <v>0</v>
      </c>
      <c r="Q903" s="45"/>
      <c r="R903" s="45"/>
    </row>
    <row r="904" spans="1:18" x14ac:dyDescent="0.25">
      <c r="A904" s="57"/>
      <c r="B904" s="56" t="s">
        <v>51</v>
      </c>
      <c r="C904" s="56"/>
      <c r="D904" s="56"/>
      <c r="E904" s="56"/>
      <c r="F904" s="45">
        <v>0</v>
      </c>
      <c r="G904" s="45"/>
      <c r="H904" s="45"/>
      <c r="I904" s="45"/>
      <c r="J904" s="45"/>
      <c r="K904" s="45"/>
      <c r="L904" s="45"/>
      <c r="M904" s="45"/>
      <c r="N904" s="45"/>
      <c r="O904" s="45"/>
      <c r="P904" s="45">
        <v>0</v>
      </c>
      <c r="Q904" s="45"/>
      <c r="R904" s="45"/>
    </row>
    <row r="905" spans="1:18" x14ac:dyDescent="0.25">
      <c r="A905" s="8"/>
      <c r="B905" s="7" t="s">
        <v>41</v>
      </c>
      <c r="C905" s="7"/>
      <c r="D905" s="7"/>
      <c r="E905" s="7"/>
      <c r="F905" s="45">
        <v>0</v>
      </c>
      <c r="G905" s="45"/>
      <c r="H905" s="45"/>
      <c r="I905" s="45"/>
      <c r="J905" s="45"/>
      <c r="K905" s="45"/>
      <c r="L905" s="45"/>
      <c r="M905" s="45"/>
      <c r="N905" s="45"/>
      <c r="O905" s="45"/>
      <c r="P905" s="45">
        <v>0</v>
      </c>
      <c r="Q905" s="45"/>
      <c r="R905" s="45"/>
    </row>
    <row r="906" spans="1:18" x14ac:dyDescent="0.25">
      <c r="A906" s="42"/>
      <c r="B906" s="7" t="s">
        <v>52</v>
      </c>
      <c r="C906" s="7"/>
      <c r="D906" s="7"/>
      <c r="E906" s="7"/>
      <c r="F906" s="45">
        <v>0</v>
      </c>
      <c r="G906" s="45"/>
      <c r="H906" s="45"/>
      <c r="I906" s="45"/>
      <c r="J906" s="45"/>
      <c r="K906" s="45"/>
      <c r="L906" s="45"/>
      <c r="M906" s="45"/>
      <c r="N906" s="45"/>
      <c r="O906" s="45"/>
      <c r="P906" s="45">
        <v>0</v>
      </c>
      <c r="Q906" s="45"/>
      <c r="R906" s="45"/>
    </row>
    <row r="907" spans="1:18" x14ac:dyDescent="0.25">
      <c r="A907" s="42"/>
      <c r="B907" s="7" t="s">
        <v>41</v>
      </c>
      <c r="C907" s="7"/>
      <c r="D907" s="7"/>
      <c r="E907" s="7"/>
      <c r="F907" s="45">
        <v>0</v>
      </c>
      <c r="G907" s="45"/>
      <c r="H907" s="45"/>
      <c r="I907" s="45"/>
      <c r="J907" s="45"/>
      <c r="K907" s="45"/>
      <c r="L907" s="45"/>
      <c r="M907" s="45"/>
      <c r="N907" s="45"/>
      <c r="O907" s="45"/>
      <c r="P907" s="45">
        <v>0</v>
      </c>
      <c r="Q907" s="45"/>
      <c r="R907" s="45"/>
    </row>
    <row r="908" spans="1:18" x14ac:dyDescent="0.25">
      <c r="A908" s="42"/>
      <c r="B908" s="7" t="s">
        <v>53</v>
      </c>
      <c r="C908" s="7"/>
      <c r="D908" s="7"/>
      <c r="E908" s="7"/>
      <c r="F908" s="45">
        <v>0</v>
      </c>
      <c r="G908" s="45"/>
      <c r="H908" s="45"/>
      <c r="I908" s="45"/>
      <c r="J908" s="45"/>
      <c r="K908" s="45"/>
      <c r="L908" s="45"/>
      <c r="M908" s="45"/>
      <c r="N908" s="45"/>
      <c r="O908" s="45"/>
      <c r="P908" s="45">
        <v>0</v>
      </c>
      <c r="Q908" s="45"/>
      <c r="R908" s="45"/>
    </row>
    <row r="909" spans="1:18" x14ac:dyDescent="0.25">
      <c r="A909" s="42"/>
      <c r="B909" s="7" t="s">
        <v>54</v>
      </c>
      <c r="C909" s="7"/>
      <c r="D909" s="7"/>
      <c r="E909" s="7"/>
      <c r="F909" s="45">
        <v>0</v>
      </c>
      <c r="G909" s="45"/>
      <c r="H909" s="45"/>
      <c r="I909" s="45"/>
      <c r="J909" s="45"/>
      <c r="K909" s="45"/>
      <c r="L909" s="45"/>
      <c r="M909" s="45"/>
      <c r="N909" s="45"/>
      <c r="O909" s="45"/>
      <c r="P909" s="45">
        <v>0</v>
      </c>
      <c r="Q909" s="45"/>
      <c r="R909" s="45"/>
    </row>
    <row r="910" spans="1:18" x14ac:dyDescent="0.25">
      <c r="A910" s="42"/>
      <c r="B910" s="7" t="s">
        <v>45</v>
      </c>
      <c r="C910" s="7"/>
      <c r="D910" s="7"/>
      <c r="E910" s="7"/>
      <c r="F910" s="45">
        <v>0</v>
      </c>
      <c r="G910" s="45"/>
      <c r="H910" s="45"/>
      <c r="I910" s="45"/>
      <c r="J910" s="45"/>
      <c r="K910" s="45"/>
      <c r="L910" s="45"/>
      <c r="M910" s="45"/>
      <c r="N910" s="45"/>
      <c r="O910" s="45"/>
      <c r="P910" s="45">
        <v>0</v>
      </c>
      <c r="Q910" s="45"/>
      <c r="R910" s="45"/>
    </row>
    <row r="911" spans="1:18" x14ac:dyDescent="0.25">
      <c r="A911" s="59" t="s">
        <v>55</v>
      </c>
      <c r="B911" s="60" t="s">
        <v>56</v>
      </c>
      <c r="C911" s="7"/>
      <c r="D911" s="7"/>
      <c r="E911" s="7"/>
      <c r="F911" s="41">
        <v>0</v>
      </c>
      <c r="G911" s="41"/>
      <c r="H911" s="41"/>
      <c r="I911" s="41"/>
      <c r="J911" s="41"/>
      <c r="K911" s="41"/>
      <c r="L911" s="41"/>
      <c r="M911" s="41"/>
      <c r="N911" s="41"/>
      <c r="O911" s="41"/>
      <c r="P911" s="41" t="e">
        <f>+P917+P921</f>
        <v>#REF!</v>
      </c>
      <c r="Q911" s="41"/>
      <c r="R911" s="41"/>
    </row>
    <row r="912" spans="1:18" x14ac:dyDescent="0.25">
      <c r="A912" s="42"/>
      <c r="B912" s="7" t="s">
        <v>57</v>
      </c>
      <c r="C912" s="7"/>
      <c r="D912" s="7"/>
      <c r="E912" s="7"/>
      <c r="F912" s="45">
        <v>0</v>
      </c>
      <c r="G912" s="45"/>
      <c r="H912" s="45"/>
      <c r="I912" s="45"/>
      <c r="J912" s="45"/>
      <c r="K912" s="45"/>
      <c r="L912" s="45"/>
      <c r="M912" s="45"/>
      <c r="N912" s="45"/>
      <c r="O912" s="45"/>
      <c r="P912" s="45">
        <v>0</v>
      </c>
      <c r="Q912" s="45"/>
      <c r="R912" s="45"/>
    </row>
    <row r="913" spans="1:18" x14ac:dyDescent="0.25">
      <c r="A913" s="42"/>
      <c r="B913" s="7" t="s">
        <v>58</v>
      </c>
      <c r="C913" s="7"/>
      <c r="D913" s="7"/>
      <c r="E913" s="7"/>
      <c r="F913" s="45">
        <v>0</v>
      </c>
      <c r="G913" s="45"/>
      <c r="H913" s="45"/>
      <c r="I913" s="45"/>
      <c r="J913" s="45"/>
      <c r="K913" s="45"/>
      <c r="L913" s="45"/>
      <c r="M913" s="45"/>
      <c r="N913" s="45"/>
      <c r="O913" s="45"/>
      <c r="P913" s="45">
        <v>0</v>
      </c>
      <c r="Q913" s="45"/>
      <c r="R913" s="45"/>
    </row>
    <row r="914" spans="1:18" x14ac:dyDescent="0.25">
      <c r="A914" s="42"/>
      <c r="B914" s="7" t="s">
        <v>59</v>
      </c>
      <c r="C914" s="7"/>
      <c r="D914" s="7"/>
      <c r="E914" s="7"/>
      <c r="F914" s="45">
        <v>0</v>
      </c>
      <c r="G914" s="45"/>
      <c r="H914" s="45"/>
      <c r="I914" s="45"/>
      <c r="J914" s="45"/>
      <c r="K914" s="45"/>
      <c r="L914" s="45"/>
      <c r="M914" s="45"/>
      <c r="N914" s="45"/>
      <c r="O914" s="45"/>
      <c r="P914" s="45">
        <v>0</v>
      </c>
      <c r="Q914" s="45"/>
      <c r="R914" s="45"/>
    </row>
    <row r="915" spans="1:18" x14ac:dyDescent="0.25">
      <c r="A915" s="42"/>
      <c r="B915" s="7" t="s">
        <v>60</v>
      </c>
      <c r="C915" s="7"/>
      <c r="D915" s="7"/>
      <c r="E915" s="7"/>
      <c r="F915" s="45">
        <v>0</v>
      </c>
      <c r="G915" s="45"/>
      <c r="H915" s="45"/>
      <c r="I915" s="45"/>
      <c r="J915" s="45"/>
      <c r="K915" s="45"/>
      <c r="L915" s="45"/>
      <c r="M915" s="45"/>
      <c r="N915" s="45"/>
      <c r="O915" s="45"/>
      <c r="P915" s="45">
        <v>0</v>
      </c>
      <c r="Q915" s="45"/>
      <c r="R915" s="45"/>
    </row>
    <row r="916" spans="1:18" x14ac:dyDescent="0.25">
      <c r="A916" s="42"/>
      <c r="B916" s="7" t="s">
        <v>61</v>
      </c>
      <c r="C916" s="7"/>
      <c r="D916" s="7"/>
      <c r="E916" s="7"/>
      <c r="F916" s="45">
        <v>0</v>
      </c>
      <c r="G916" s="45"/>
      <c r="H916" s="45"/>
      <c r="I916" s="45"/>
      <c r="J916" s="45"/>
      <c r="K916" s="45"/>
      <c r="L916" s="45"/>
      <c r="M916" s="45"/>
      <c r="N916" s="45"/>
      <c r="O916" s="45"/>
      <c r="P916" s="45">
        <v>0</v>
      </c>
      <c r="Q916" s="45"/>
      <c r="R916" s="45"/>
    </row>
    <row r="917" spans="1:18" x14ac:dyDescent="0.25">
      <c r="A917" s="42"/>
      <c r="B917" s="7" t="s">
        <v>62</v>
      </c>
      <c r="C917" s="7"/>
      <c r="D917" s="7"/>
      <c r="E917" s="7"/>
      <c r="F917" s="45">
        <v>0</v>
      </c>
      <c r="G917" s="45"/>
      <c r="H917" s="45"/>
      <c r="I917" s="45"/>
      <c r="J917" s="45"/>
      <c r="K917" s="45"/>
      <c r="L917" s="45"/>
      <c r="M917" s="45"/>
      <c r="N917" s="45"/>
      <c r="O917" s="45"/>
      <c r="P917" s="45" t="e">
        <f>+#REF!+#REF!</f>
        <v>#REF!</v>
      </c>
      <c r="Q917" s="45"/>
      <c r="R917" s="45"/>
    </row>
    <row r="918" spans="1:18" x14ac:dyDescent="0.25">
      <c r="A918" s="42"/>
      <c r="B918" s="7" t="s">
        <v>63</v>
      </c>
      <c r="C918" s="7"/>
      <c r="D918" s="7"/>
      <c r="E918" s="7"/>
      <c r="F918" s="45">
        <v>0</v>
      </c>
      <c r="G918" s="45"/>
      <c r="H918" s="45"/>
      <c r="I918" s="45"/>
      <c r="J918" s="45"/>
      <c r="K918" s="45"/>
      <c r="L918" s="45"/>
      <c r="M918" s="45"/>
      <c r="N918" s="45"/>
      <c r="O918" s="45"/>
      <c r="P918" s="45">
        <v>0</v>
      </c>
      <c r="Q918" s="45"/>
      <c r="R918" s="45"/>
    </row>
    <row r="919" spans="1:18" x14ac:dyDescent="0.25">
      <c r="A919" s="42"/>
      <c r="B919" s="7" t="s">
        <v>64</v>
      </c>
      <c r="C919" s="7"/>
      <c r="D919" s="7"/>
      <c r="E919" s="7"/>
      <c r="F919" s="45">
        <v>0</v>
      </c>
      <c r="G919" s="45"/>
      <c r="H919" s="45"/>
      <c r="I919" s="45"/>
      <c r="J919" s="45"/>
      <c r="K919" s="45"/>
      <c r="L919" s="45"/>
      <c r="M919" s="45"/>
      <c r="N919" s="45"/>
      <c r="O919" s="45"/>
      <c r="P919" s="45">
        <v>0</v>
      </c>
      <c r="Q919" s="45"/>
      <c r="R919" s="45"/>
    </row>
    <row r="920" spans="1:18" x14ac:dyDescent="0.25">
      <c r="A920" s="42"/>
      <c r="B920" s="7" t="s">
        <v>65</v>
      </c>
      <c r="C920" s="7"/>
      <c r="D920" s="7"/>
      <c r="E920" s="7"/>
      <c r="F920" s="45">
        <v>0</v>
      </c>
      <c r="G920" s="45"/>
      <c r="H920" s="45"/>
      <c r="I920" s="45"/>
      <c r="J920" s="45"/>
      <c r="K920" s="45"/>
      <c r="L920" s="45"/>
      <c r="M920" s="45"/>
      <c r="N920" s="45"/>
      <c r="O920" s="45"/>
      <c r="P920" s="45">
        <v>0</v>
      </c>
      <c r="Q920" s="45"/>
      <c r="R920" s="45"/>
    </row>
    <row r="921" spans="1:18" x14ac:dyDescent="0.25">
      <c r="A921" s="42"/>
      <c r="B921" s="7" t="s">
        <v>66</v>
      </c>
      <c r="C921" s="7"/>
      <c r="D921" s="7"/>
      <c r="E921" s="7"/>
      <c r="F921" s="45">
        <v>0</v>
      </c>
      <c r="G921" s="45"/>
      <c r="H921" s="45"/>
      <c r="I921" s="45"/>
      <c r="J921" s="45"/>
      <c r="K921" s="45"/>
      <c r="L921" s="45"/>
      <c r="M921" s="45"/>
      <c r="N921" s="45"/>
      <c r="O921" s="45"/>
      <c r="P921" s="45" t="e">
        <f>+#REF!+U919</f>
        <v>#REF!</v>
      </c>
      <c r="Q921" s="45"/>
      <c r="R921" s="45"/>
    </row>
    <row r="922" spans="1:18" x14ac:dyDescent="0.25">
      <c r="A922" s="42"/>
      <c r="B922" s="7" t="s">
        <v>67</v>
      </c>
      <c r="C922" s="7"/>
      <c r="D922" s="7"/>
      <c r="E922" s="7"/>
      <c r="F922" s="45">
        <v>0</v>
      </c>
      <c r="G922" s="45"/>
      <c r="H922" s="45"/>
      <c r="I922" s="45"/>
      <c r="J922" s="45"/>
      <c r="K922" s="45"/>
      <c r="L922" s="45"/>
      <c r="M922" s="45"/>
      <c r="N922" s="45"/>
      <c r="O922" s="45"/>
      <c r="P922" s="45">
        <v>0</v>
      </c>
      <c r="Q922" s="45"/>
      <c r="R922" s="45"/>
    </row>
    <row r="923" spans="1:18" x14ac:dyDescent="0.25">
      <c r="A923" s="59" t="s">
        <v>68</v>
      </c>
      <c r="B923" s="60" t="s">
        <v>69</v>
      </c>
      <c r="C923" s="7"/>
      <c r="D923" s="7"/>
      <c r="E923" s="7"/>
      <c r="F923" s="41">
        <v>0</v>
      </c>
      <c r="G923" s="41"/>
      <c r="H923" s="41"/>
      <c r="I923" s="41"/>
      <c r="J923" s="41"/>
      <c r="K923" s="41"/>
      <c r="L923" s="41"/>
      <c r="M923" s="41"/>
      <c r="N923" s="41"/>
      <c r="O923" s="41"/>
      <c r="P923" s="41" t="e">
        <f>+#REF!</f>
        <v>#REF!</v>
      </c>
      <c r="Q923" s="41"/>
      <c r="R923" s="41"/>
    </row>
    <row r="924" spans="1:18" x14ac:dyDescent="0.25">
      <c r="A924" s="59"/>
      <c r="B924" s="7" t="s">
        <v>70</v>
      </c>
      <c r="C924" s="7"/>
      <c r="D924" s="7"/>
      <c r="E924" s="7"/>
      <c r="F924" s="45">
        <v>0</v>
      </c>
      <c r="G924" s="45"/>
      <c r="H924" s="45"/>
      <c r="I924" s="45"/>
      <c r="J924" s="45"/>
      <c r="K924" s="45"/>
      <c r="L924" s="45"/>
      <c r="M924" s="45"/>
      <c r="N924" s="45"/>
      <c r="O924" s="45"/>
      <c r="P924" s="45" t="e">
        <f>+#REF!</f>
        <v>#REF!</v>
      </c>
      <c r="Q924" s="45"/>
      <c r="R924" s="45"/>
    </row>
    <row r="925" spans="1:18" x14ac:dyDescent="0.25">
      <c r="A925" s="59"/>
      <c r="B925" s="7" t="s">
        <v>71</v>
      </c>
      <c r="C925" s="7"/>
      <c r="D925" s="7"/>
      <c r="E925" s="7"/>
      <c r="F925" s="45">
        <v>0</v>
      </c>
      <c r="G925" s="45"/>
      <c r="H925" s="45"/>
      <c r="I925" s="45"/>
      <c r="J925" s="45"/>
      <c r="K925" s="45"/>
      <c r="L925" s="45"/>
      <c r="M925" s="45"/>
      <c r="N925" s="45"/>
      <c r="O925" s="45"/>
      <c r="P925" s="45">
        <v>0</v>
      </c>
      <c r="Q925" s="45"/>
      <c r="R925" s="45"/>
    </row>
    <row r="926" spans="1:18" x14ac:dyDescent="0.25">
      <c r="A926" s="59"/>
      <c r="B926" s="7" t="s">
        <v>72</v>
      </c>
      <c r="C926" s="7"/>
      <c r="D926" s="7"/>
      <c r="E926" s="7"/>
      <c r="F926" s="45">
        <v>0</v>
      </c>
      <c r="G926" s="45"/>
      <c r="H926" s="45"/>
      <c r="I926" s="45"/>
      <c r="J926" s="45"/>
      <c r="K926" s="45"/>
      <c r="L926" s="45"/>
      <c r="M926" s="45"/>
      <c r="N926" s="45"/>
      <c r="O926" s="45"/>
      <c r="P926" s="45">
        <v>0</v>
      </c>
      <c r="Q926" s="45"/>
      <c r="R926" s="45"/>
    </row>
    <row r="927" spans="1:18" x14ac:dyDescent="0.25">
      <c r="A927" s="59"/>
      <c r="B927" s="7" t="s">
        <v>73</v>
      </c>
      <c r="C927" s="7"/>
      <c r="D927" s="7"/>
      <c r="E927" s="7"/>
      <c r="F927" s="45">
        <v>0</v>
      </c>
      <c r="G927" s="45"/>
      <c r="H927" s="45"/>
      <c r="I927" s="45"/>
      <c r="J927" s="45"/>
      <c r="K927" s="45"/>
      <c r="L927" s="45"/>
      <c r="M927" s="45"/>
      <c r="N927" s="45"/>
      <c r="O927" s="45"/>
      <c r="P927" s="45">
        <v>0</v>
      </c>
      <c r="Q927" s="45"/>
      <c r="R927" s="45"/>
    </row>
    <row r="928" spans="1:18" x14ac:dyDescent="0.25">
      <c r="A928" s="59"/>
      <c r="B928" s="7" t="s">
        <v>74</v>
      </c>
      <c r="C928" s="7"/>
      <c r="D928" s="7"/>
      <c r="E928" s="7"/>
      <c r="F928" s="45">
        <v>0</v>
      </c>
      <c r="G928" s="45"/>
      <c r="H928" s="45"/>
      <c r="I928" s="45"/>
      <c r="J928" s="45"/>
      <c r="K928" s="45"/>
      <c r="L928" s="45"/>
      <c r="M928" s="45"/>
      <c r="N928" s="45"/>
      <c r="O928" s="45"/>
      <c r="P928" s="45">
        <v>0</v>
      </c>
      <c r="Q928" s="45"/>
      <c r="R928" s="45"/>
    </row>
    <row r="929" spans="1:18" x14ac:dyDescent="0.25">
      <c r="A929" s="59" t="s">
        <v>75</v>
      </c>
      <c r="B929" s="60" t="s">
        <v>76</v>
      </c>
      <c r="C929" s="7"/>
      <c r="D929" s="7"/>
      <c r="E929" s="7"/>
      <c r="F929" s="41">
        <v>0</v>
      </c>
      <c r="G929" s="41"/>
      <c r="H929" s="41"/>
      <c r="I929" s="41"/>
      <c r="J929" s="41"/>
      <c r="K929" s="41"/>
      <c r="L929" s="41"/>
      <c r="M929" s="41"/>
      <c r="N929" s="41"/>
      <c r="O929" s="41"/>
      <c r="P929" s="41">
        <v>0</v>
      </c>
      <c r="Q929" s="41"/>
      <c r="R929" s="41"/>
    </row>
    <row r="930" spans="1:18" x14ac:dyDescent="0.25">
      <c r="A930" s="59"/>
      <c r="B930" s="60" t="s">
        <v>77</v>
      </c>
      <c r="C930" s="7"/>
      <c r="D930" s="7"/>
      <c r="E930" s="7"/>
      <c r="F930" s="45">
        <v>0</v>
      </c>
      <c r="G930" s="45"/>
      <c r="H930" s="45"/>
      <c r="I930" s="45"/>
      <c r="J930" s="45"/>
      <c r="K930" s="45"/>
      <c r="L930" s="45"/>
      <c r="M930" s="45"/>
      <c r="N930" s="45"/>
      <c r="O930" s="45"/>
      <c r="P930" s="45">
        <v>0</v>
      </c>
      <c r="Q930" s="45"/>
      <c r="R930" s="45"/>
    </row>
    <row r="931" spans="1:18" x14ac:dyDescent="0.25">
      <c r="A931" s="59"/>
      <c r="B931" s="7" t="s">
        <v>78</v>
      </c>
      <c r="C931" s="7"/>
      <c r="D931" s="7"/>
      <c r="E931" s="7"/>
      <c r="F931" s="45">
        <v>0</v>
      </c>
      <c r="G931" s="45"/>
      <c r="H931" s="45"/>
      <c r="I931" s="45"/>
      <c r="J931" s="45"/>
      <c r="K931" s="45"/>
      <c r="L931" s="45"/>
      <c r="M931" s="45"/>
      <c r="N931" s="45"/>
      <c r="O931" s="45"/>
      <c r="P931" s="45">
        <v>0</v>
      </c>
      <c r="Q931" s="45"/>
      <c r="R931" s="45"/>
    </row>
    <row r="932" spans="1:18" x14ac:dyDescent="0.25">
      <c r="A932" s="59"/>
      <c r="B932" s="7" t="s">
        <v>79</v>
      </c>
      <c r="C932" s="7"/>
      <c r="D932" s="7"/>
      <c r="E932" s="7"/>
      <c r="F932" s="45">
        <v>0</v>
      </c>
      <c r="G932" s="45"/>
      <c r="H932" s="45"/>
      <c r="I932" s="45"/>
      <c r="J932" s="45"/>
      <c r="K932" s="45"/>
      <c r="L932" s="45"/>
      <c r="M932" s="45"/>
      <c r="N932" s="45"/>
      <c r="O932" s="45"/>
      <c r="P932" s="45">
        <v>0</v>
      </c>
      <c r="Q932" s="45"/>
      <c r="R932" s="45"/>
    </row>
    <row r="933" spans="1:18" x14ac:dyDescent="0.25">
      <c r="A933" s="59"/>
      <c r="B933" s="7" t="s">
        <v>80</v>
      </c>
      <c r="C933" s="7"/>
      <c r="D933" s="7"/>
      <c r="E933" s="7"/>
      <c r="F933" s="45">
        <v>0</v>
      </c>
      <c r="G933" s="45"/>
      <c r="H933" s="45"/>
      <c r="I933" s="45"/>
      <c r="J933" s="45"/>
      <c r="K933" s="45"/>
      <c r="L933" s="45"/>
      <c r="M933" s="45"/>
      <c r="N933" s="45"/>
      <c r="O933" s="45"/>
      <c r="P933" s="45">
        <v>0</v>
      </c>
      <c r="Q933" s="45"/>
      <c r="R933" s="45"/>
    </row>
    <row r="934" spans="1:18" x14ac:dyDescent="0.25">
      <c r="A934" s="59" t="s">
        <v>81</v>
      </c>
      <c r="B934" s="60" t="s">
        <v>82</v>
      </c>
      <c r="C934" s="7"/>
      <c r="D934" s="7"/>
      <c r="E934" s="7"/>
      <c r="F934" s="41">
        <v>0</v>
      </c>
      <c r="G934" s="41"/>
      <c r="H934" s="41"/>
      <c r="I934" s="41"/>
      <c r="J934" s="41"/>
      <c r="K934" s="41"/>
      <c r="L934" s="41"/>
      <c r="M934" s="41"/>
      <c r="N934" s="41"/>
      <c r="O934" s="41"/>
      <c r="P934" s="41">
        <v>0</v>
      </c>
      <c r="Q934" s="41"/>
      <c r="R934" s="41"/>
    </row>
    <row r="935" spans="1:18" x14ac:dyDescent="0.25">
      <c r="A935" s="59"/>
      <c r="B935" s="7" t="s">
        <v>83</v>
      </c>
      <c r="C935" s="7"/>
      <c r="D935" s="7"/>
      <c r="E935" s="7"/>
      <c r="F935" s="45">
        <v>0</v>
      </c>
      <c r="G935" s="45"/>
      <c r="H935" s="45"/>
      <c r="I935" s="45"/>
      <c r="J935" s="45"/>
      <c r="K935" s="45"/>
      <c r="L935" s="45"/>
      <c r="M935" s="45"/>
      <c r="N935" s="45"/>
      <c r="O935" s="45"/>
      <c r="P935" s="45">
        <v>0</v>
      </c>
      <c r="Q935" s="45"/>
      <c r="R935" s="45"/>
    </row>
    <row r="936" spans="1:18" x14ac:dyDescent="0.25">
      <c r="A936" s="59"/>
      <c r="B936" s="7" t="s">
        <v>84</v>
      </c>
      <c r="C936" s="7"/>
      <c r="D936" s="7"/>
      <c r="E936" s="7"/>
      <c r="F936" s="45">
        <v>0</v>
      </c>
      <c r="G936" s="45"/>
      <c r="H936" s="45"/>
      <c r="I936" s="45"/>
      <c r="J936" s="45"/>
      <c r="K936" s="45"/>
      <c r="L936" s="45"/>
      <c r="M936" s="45"/>
      <c r="N936" s="45"/>
      <c r="O936" s="45"/>
      <c r="P936" s="45">
        <v>0</v>
      </c>
      <c r="Q936" s="45"/>
      <c r="R936" s="45"/>
    </row>
    <row r="937" spans="1:18" x14ac:dyDescent="0.25">
      <c r="A937" s="59"/>
      <c r="B937" s="7" t="s">
        <v>85</v>
      </c>
      <c r="C937" s="7"/>
      <c r="D937" s="7"/>
      <c r="E937" s="7"/>
      <c r="F937" s="45">
        <v>0</v>
      </c>
      <c r="G937" s="45"/>
      <c r="H937" s="45"/>
      <c r="I937" s="45"/>
      <c r="J937" s="45"/>
      <c r="K937" s="45"/>
      <c r="L937" s="45"/>
      <c r="M937" s="45"/>
      <c r="N937" s="45"/>
      <c r="O937" s="45"/>
      <c r="P937" s="45">
        <v>0</v>
      </c>
      <c r="Q937" s="45"/>
      <c r="R937" s="45"/>
    </row>
    <row r="938" spans="1:18" x14ac:dyDescent="0.25">
      <c r="A938" s="59"/>
      <c r="B938" s="7" t="s">
        <v>86</v>
      </c>
      <c r="C938" s="7"/>
      <c r="D938" s="7"/>
      <c r="E938" s="7"/>
      <c r="F938" s="45">
        <v>0</v>
      </c>
      <c r="G938" s="45"/>
      <c r="H938" s="45"/>
      <c r="I938" s="45"/>
      <c r="J938" s="45"/>
      <c r="K938" s="45"/>
      <c r="L938" s="45"/>
      <c r="M938" s="45"/>
      <c r="N938" s="45"/>
      <c r="O938" s="45"/>
      <c r="P938" s="45">
        <v>0</v>
      </c>
      <c r="Q938" s="45"/>
      <c r="R938" s="45"/>
    </row>
    <row r="939" spans="1:18" x14ac:dyDescent="0.25">
      <c r="A939" s="42"/>
      <c r="B939" s="7" t="s">
        <v>87</v>
      </c>
      <c r="C939" s="7"/>
      <c r="D939" s="7"/>
      <c r="E939" s="7"/>
      <c r="F939" s="45">
        <v>0</v>
      </c>
      <c r="G939" s="45"/>
      <c r="H939" s="45"/>
      <c r="I939" s="45"/>
      <c r="J939" s="45"/>
      <c r="K939" s="45"/>
      <c r="L939" s="45"/>
      <c r="M939" s="45"/>
      <c r="N939" s="45"/>
      <c r="O939" s="45"/>
      <c r="P939" s="45">
        <v>0</v>
      </c>
      <c r="Q939" s="45"/>
      <c r="R939" s="45"/>
    </row>
    <row r="940" spans="1:18" x14ac:dyDescent="0.25">
      <c r="A940" s="42"/>
      <c r="B940" s="60" t="s">
        <v>88</v>
      </c>
      <c r="C940" s="7"/>
      <c r="D940" s="7"/>
      <c r="E940" s="7"/>
      <c r="F940" s="61">
        <f>+F873+F855+F861</f>
        <v>13677873.199999999</v>
      </c>
      <c r="G940" s="61"/>
      <c r="H940" s="61"/>
      <c r="I940" s="61"/>
      <c r="J940" s="61"/>
      <c r="K940" s="61"/>
      <c r="L940" s="61"/>
      <c r="M940" s="61"/>
      <c r="N940" s="61"/>
      <c r="O940" s="61"/>
      <c r="P940" s="61" t="e">
        <f>+P873+P861+P855+P923+P911</f>
        <v>#REF!</v>
      </c>
      <c r="Q940" s="61"/>
      <c r="R940" s="61"/>
    </row>
    <row r="941" spans="1:18" x14ac:dyDescent="0.25">
      <c r="A941" s="42"/>
      <c r="B941" s="60"/>
      <c r="C941" s="7"/>
      <c r="D941" s="7"/>
      <c r="E941" s="7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</row>
    <row r="942" spans="1:18" x14ac:dyDescent="0.25">
      <c r="A942" s="42"/>
      <c r="B942" s="60"/>
      <c r="C942" s="7"/>
      <c r="D942" s="7"/>
      <c r="E942" s="7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</row>
    <row r="943" spans="1:18" x14ac:dyDescent="0.25">
      <c r="A943" s="42"/>
      <c r="B943" s="60"/>
      <c r="C943" s="7"/>
      <c r="D943" s="7"/>
      <c r="E943" s="7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</row>
    <row r="944" spans="1:18" x14ac:dyDescent="0.25">
      <c r="A944" s="59" t="s">
        <v>89</v>
      </c>
      <c r="B944" s="60" t="s">
        <v>90</v>
      </c>
      <c r="C944" s="7"/>
      <c r="D944" s="7"/>
      <c r="E944" s="7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</row>
    <row r="945" spans="1:21" x14ac:dyDescent="0.25">
      <c r="A945" s="59" t="s">
        <v>91</v>
      </c>
      <c r="B945" s="60" t="s">
        <v>92</v>
      </c>
      <c r="C945" s="7"/>
      <c r="D945" s="7"/>
      <c r="E945" s="7"/>
      <c r="F945" s="41">
        <v>0</v>
      </c>
      <c r="G945" s="41"/>
      <c r="H945" s="41"/>
      <c r="I945" s="41"/>
      <c r="J945" s="41"/>
      <c r="K945" s="41"/>
      <c r="L945" s="41"/>
      <c r="M945" s="41"/>
      <c r="N945" s="41"/>
      <c r="O945" s="41"/>
      <c r="P945" s="41">
        <v>0</v>
      </c>
      <c r="Q945" s="41"/>
      <c r="R945" s="41"/>
    </row>
    <row r="946" spans="1:21" x14ac:dyDescent="0.25">
      <c r="A946" s="42"/>
      <c r="B946" s="7" t="s">
        <v>93</v>
      </c>
      <c r="C946" s="7"/>
      <c r="D946" s="7" t="s">
        <v>94</v>
      </c>
      <c r="E946" s="7"/>
      <c r="F946" s="45">
        <v>0</v>
      </c>
      <c r="G946" s="45"/>
      <c r="H946" s="45"/>
      <c r="I946" s="45"/>
      <c r="J946" s="45"/>
      <c r="K946" s="45"/>
      <c r="L946" s="45"/>
      <c r="M946" s="45"/>
      <c r="N946" s="45"/>
      <c r="O946" s="45"/>
      <c r="P946" s="45">
        <v>0</v>
      </c>
      <c r="Q946" s="45"/>
      <c r="R946" s="45"/>
    </row>
    <row r="947" spans="1:21" x14ac:dyDescent="0.25">
      <c r="A947" s="42"/>
      <c r="B947" s="7" t="s">
        <v>95</v>
      </c>
      <c r="C947" s="7"/>
      <c r="D947" s="7"/>
      <c r="E947" s="7"/>
      <c r="F947" s="45">
        <v>0</v>
      </c>
      <c r="G947" s="45"/>
      <c r="H947" s="45"/>
      <c r="I947" s="45"/>
      <c r="J947" s="45"/>
      <c r="K947" s="45"/>
      <c r="L947" s="45"/>
      <c r="M947" s="45"/>
      <c r="N947" s="45"/>
      <c r="O947" s="45"/>
      <c r="P947" s="45">
        <v>0</v>
      </c>
      <c r="Q947" s="45"/>
      <c r="R947" s="45"/>
    </row>
    <row r="948" spans="1:21" x14ac:dyDescent="0.25">
      <c r="A948" s="59" t="s">
        <v>96</v>
      </c>
      <c r="B948" s="62" t="s">
        <v>97</v>
      </c>
      <c r="C948" s="7"/>
      <c r="D948" s="7"/>
      <c r="E948" s="7"/>
      <c r="F948" s="41">
        <v>0</v>
      </c>
      <c r="G948" s="41"/>
      <c r="H948" s="41"/>
      <c r="I948" s="41"/>
      <c r="J948" s="41"/>
      <c r="K948" s="41"/>
      <c r="L948" s="41"/>
      <c r="M948" s="41"/>
      <c r="N948" s="41"/>
      <c r="O948" s="41"/>
      <c r="P948" s="41">
        <v>0</v>
      </c>
      <c r="Q948" s="41"/>
      <c r="R948" s="41"/>
    </row>
    <row r="949" spans="1:21" x14ac:dyDescent="0.25">
      <c r="A949" s="42"/>
      <c r="B949" s="7" t="s">
        <v>98</v>
      </c>
      <c r="C949" s="7"/>
      <c r="D949" s="7"/>
      <c r="E949" s="7"/>
      <c r="F949" s="45">
        <v>0</v>
      </c>
      <c r="G949" s="45"/>
      <c r="H949" s="45"/>
      <c r="I949" s="45"/>
      <c r="J949" s="45"/>
      <c r="K949" s="45"/>
      <c r="L949" s="45"/>
      <c r="M949" s="45"/>
      <c r="N949" s="45"/>
      <c r="O949" s="45"/>
      <c r="P949" s="45">
        <v>0</v>
      </c>
      <c r="Q949" s="45"/>
      <c r="R949" s="45"/>
    </row>
    <row r="950" spans="1:21" x14ac:dyDescent="0.25">
      <c r="A950" s="42"/>
      <c r="B950" s="7" t="s">
        <v>99</v>
      </c>
      <c r="C950" s="7"/>
      <c r="D950" s="7"/>
      <c r="E950" s="7"/>
      <c r="F950" s="45">
        <v>0</v>
      </c>
      <c r="G950" s="45"/>
      <c r="H950" s="45"/>
      <c r="I950" s="45"/>
      <c r="J950" s="45"/>
      <c r="K950" s="45"/>
      <c r="L950" s="45"/>
      <c r="M950" s="45"/>
      <c r="N950" s="45"/>
      <c r="O950" s="45"/>
      <c r="P950" s="45">
        <v>0</v>
      </c>
      <c r="Q950" s="45"/>
      <c r="R950" s="45"/>
    </row>
    <row r="951" spans="1:21" x14ac:dyDescent="0.25">
      <c r="A951" s="59" t="s">
        <v>100</v>
      </c>
      <c r="B951" s="60" t="s">
        <v>101</v>
      </c>
      <c r="C951" s="7"/>
      <c r="D951" s="7"/>
      <c r="E951" s="7"/>
      <c r="F951" s="41">
        <v>0</v>
      </c>
      <c r="G951" s="41"/>
      <c r="H951" s="41"/>
      <c r="I951" s="41"/>
      <c r="J951" s="41"/>
      <c r="K951" s="41"/>
      <c r="L951" s="41"/>
      <c r="M951" s="41"/>
      <c r="N951" s="41"/>
      <c r="O951" s="41"/>
      <c r="P951" s="41">
        <v>0</v>
      </c>
      <c r="Q951" s="41"/>
      <c r="R951" s="41"/>
    </row>
    <row r="952" spans="1:21" x14ac:dyDescent="0.25">
      <c r="A952" s="42"/>
      <c r="B952" s="63" t="s">
        <v>102</v>
      </c>
      <c r="C952" s="7"/>
      <c r="D952" s="7"/>
      <c r="E952" s="7"/>
      <c r="F952" s="45">
        <v>0</v>
      </c>
      <c r="G952" s="45"/>
      <c r="H952" s="45"/>
      <c r="I952" s="45"/>
      <c r="J952" s="45"/>
      <c r="K952" s="45"/>
      <c r="L952" s="45"/>
      <c r="M952" s="45"/>
      <c r="N952" s="45"/>
      <c r="O952" s="45"/>
      <c r="P952" s="45">
        <v>0</v>
      </c>
      <c r="Q952" s="45"/>
      <c r="R952" s="45"/>
    </row>
    <row r="953" spans="1:21" x14ac:dyDescent="0.25">
      <c r="A953" s="42"/>
      <c r="B953" s="63" t="s">
        <v>103</v>
      </c>
      <c r="C953" s="7"/>
      <c r="D953" s="7"/>
      <c r="E953" s="7"/>
      <c r="F953" s="64">
        <v>0</v>
      </c>
      <c r="G953" s="64"/>
      <c r="H953" s="64"/>
      <c r="I953" s="64"/>
      <c r="J953" s="64"/>
      <c r="K953" s="64"/>
      <c r="L953" s="64"/>
      <c r="M953" s="64"/>
      <c r="N953" s="64"/>
      <c r="O953" s="64"/>
      <c r="P953" s="64">
        <v>0</v>
      </c>
      <c r="Q953" s="64"/>
      <c r="R953" s="64"/>
    </row>
    <row r="954" spans="1:21" x14ac:dyDescent="0.25">
      <c r="A954" s="42"/>
      <c r="B954" s="60" t="s">
        <v>104</v>
      </c>
      <c r="C954" s="7"/>
      <c r="D954" s="7"/>
      <c r="E954" s="7"/>
      <c r="F954" s="41">
        <f>+F950+F949+F948+F947+F945+F944</f>
        <v>0</v>
      </c>
      <c r="G954" s="41"/>
      <c r="H954" s="41"/>
      <c r="I954" s="41"/>
      <c r="J954" s="41"/>
      <c r="K954" s="41"/>
      <c r="L954" s="41"/>
      <c r="M954" s="41"/>
      <c r="N954" s="41"/>
      <c r="O954" s="41"/>
      <c r="P954" s="41">
        <f t="shared" ref="P954" si="35">+P950+P949+P948+P947+P945+P944</f>
        <v>0</v>
      </c>
      <c r="Q954" s="41"/>
      <c r="R954" s="41"/>
    </row>
    <row r="955" spans="1:21" x14ac:dyDescent="0.25">
      <c r="A955" s="42"/>
      <c r="B955" s="60"/>
      <c r="C955" s="7"/>
      <c r="D955" s="7"/>
      <c r="E955" s="7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</row>
    <row r="956" spans="1:21" ht="15.75" thickBot="1" x14ac:dyDescent="0.3">
      <c r="A956" s="7"/>
      <c r="B956" s="60" t="s">
        <v>105</v>
      </c>
      <c r="C956" s="7"/>
      <c r="D956" s="7"/>
      <c r="E956" s="7"/>
      <c r="F956" s="65">
        <f>+F954+F940</f>
        <v>13677873.199999999</v>
      </c>
      <c r="G956" s="65"/>
      <c r="H956" s="65"/>
      <c r="I956" s="65"/>
      <c r="J956" s="65"/>
      <c r="K956" s="65"/>
      <c r="L956" s="65"/>
      <c r="M956" s="65"/>
      <c r="N956" s="65"/>
      <c r="O956" s="65"/>
      <c r="P956" s="65" t="e">
        <f>+P940</f>
        <v>#REF!</v>
      </c>
      <c r="Q956" s="41"/>
      <c r="R956" s="41"/>
      <c r="S956" s="28" t="e">
        <f>+F956+#REF!+#REF!+#REF!+#REF!+#REF!+#REF!+#REF!</f>
        <v>#REF!</v>
      </c>
      <c r="T956" s="28"/>
    </row>
    <row r="957" spans="1:21" ht="15.75" thickTop="1" x14ac:dyDescent="0.25">
      <c r="A957" s="7"/>
      <c r="B957" s="60"/>
      <c r="C957" s="7"/>
      <c r="D957" s="7"/>
      <c r="E957" s="7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</row>
    <row r="958" spans="1:21" x14ac:dyDescent="0.25">
      <c r="A958" s="7"/>
      <c r="B958" s="60"/>
      <c r="C958" s="7"/>
      <c r="D958" s="7"/>
      <c r="E958" s="7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28">
        <v>175617649.63999999</v>
      </c>
      <c r="T958" s="28"/>
      <c r="U958" s="236">
        <v>44439</v>
      </c>
    </row>
    <row r="959" spans="1:21" x14ac:dyDescent="0.25">
      <c r="A959" s="7"/>
      <c r="B959" s="60"/>
      <c r="C959" s="7"/>
      <c r="D959" s="7"/>
      <c r="E959" s="7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28" t="e">
        <f>+S956-S958</f>
        <v>#REF!</v>
      </c>
      <c r="T959" s="28"/>
    </row>
    <row r="960" spans="1:21" x14ac:dyDescent="0.25">
      <c r="A960" s="7"/>
      <c r="B960" s="60"/>
      <c r="C960" s="7"/>
      <c r="D960" s="7"/>
      <c r="E960" s="7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28">
        <v>176262849.15000001</v>
      </c>
      <c r="T960" s="28"/>
      <c r="U960" s="236">
        <v>44440</v>
      </c>
    </row>
    <row r="961" spans="1:21" ht="15" customHeight="1" x14ac:dyDescent="0.25">
      <c r="A961" s="418" t="s">
        <v>106</v>
      </c>
      <c r="B961" s="418"/>
      <c r="C961" s="418"/>
      <c r="D961" s="418"/>
      <c r="E961" s="418"/>
      <c r="F961" s="424" t="s">
        <v>107</v>
      </c>
      <c r="G961" s="424"/>
      <c r="H961" s="424"/>
      <c r="I961" s="424"/>
      <c r="J961" s="424"/>
      <c r="K961" s="424"/>
      <c r="L961" s="424"/>
      <c r="M961" s="424"/>
      <c r="N961" s="424"/>
      <c r="O961" s="424"/>
      <c r="P961" s="424"/>
      <c r="Q961" s="395"/>
      <c r="R961" s="295"/>
    </row>
    <row r="962" spans="1:21" x14ac:dyDescent="0.25">
      <c r="A962" s="67"/>
      <c r="B962" s="30"/>
      <c r="C962" s="30"/>
      <c r="D962" s="29"/>
      <c r="E962" s="29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28">
        <v>175800650.13999999</v>
      </c>
      <c r="T962" s="28"/>
      <c r="U962" t="s">
        <v>190</v>
      </c>
    </row>
    <row r="963" spans="1:21" x14ac:dyDescent="0.25">
      <c r="A963" s="30"/>
      <c r="B963" s="30"/>
      <c r="C963" s="30"/>
      <c r="D963" s="29"/>
      <c r="E963" s="29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</row>
    <row r="964" spans="1:21" ht="15" customHeight="1" x14ac:dyDescent="0.25">
      <c r="A964" s="421" t="s">
        <v>189</v>
      </c>
      <c r="B964" s="421"/>
      <c r="C964" s="421"/>
      <c r="D964" s="421"/>
      <c r="E964" s="421"/>
      <c r="F964" s="419" t="s">
        <v>160</v>
      </c>
      <c r="G964" s="419"/>
      <c r="H964" s="419"/>
      <c r="I964" s="419"/>
      <c r="J964" s="419"/>
      <c r="K964" s="419"/>
      <c r="L964" s="419"/>
      <c r="M964" s="419"/>
      <c r="N964" s="419"/>
      <c r="O964" s="419"/>
      <c r="P964" s="419"/>
      <c r="Q964" s="394"/>
      <c r="R964" s="292"/>
      <c r="S964" s="28">
        <f>+S962-S958</f>
        <v>183000.5</v>
      </c>
      <c r="T964" s="28"/>
    </row>
    <row r="965" spans="1:21" x14ac:dyDescent="0.25">
      <c r="A965" s="420" t="s">
        <v>108</v>
      </c>
      <c r="B965" s="420"/>
      <c r="C965" s="420"/>
      <c r="D965" s="420"/>
      <c r="E965" s="420"/>
      <c r="F965" s="420" t="s">
        <v>159</v>
      </c>
      <c r="G965" s="420"/>
      <c r="H965" s="420"/>
      <c r="I965" s="420"/>
      <c r="J965" s="420"/>
      <c r="K965" s="420"/>
      <c r="L965" s="420"/>
      <c r="M965" s="420"/>
      <c r="N965" s="420"/>
      <c r="O965" s="420"/>
      <c r="P965" s="420"/>
      <c r="Q965" s="393"/>
      <c r="R965" s="293"/>
      <c r="S965">
        <v>22814.1</v>
      </c>
    </row>
    <row r="966" spans="1:21" x14ac:dyDescent="0.2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8">
        <f>+S964+S965</f>
        <v>205814.6</v>
      </c>
      <c r="T966" s="28"/>
    </row>
    <row r="967" spans="1:21" x14ac:dyDescent="0.25">
      <c r="S967" s="28"/>
      <c r="T967" s="28"/>
    </row>
    <row r="969" spans="1:21" x14ac:dyDescent="0.25">
      <c r="S969" s="28" t="e">
        <f>+P956-S960</f>
        <v>#REF!</v>
      </c>
      <c r="T969" s="28"/>
    </row>
    <row r="980" spans="1:18" x14ac:dyDescent="0.2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</row>
    <row r="981" spans="1:18" x14ac:dyDescent="0.2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</row>
    <row r="982" spans="1:18" x14ac:dyDescent="0.2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</row>
    <row r="983" spans="1:18" x14ac:dyDescent="0.2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</row>
    <row r="984" spans="1:18" ht="15" customHeight="1" x14ac:dyDescent="0.25">
      <c r="A984" s="409" t="s">
        <v>0</v>
      </c>
      <c r="B984" s="409"/>
      <c r="C984" s="409"/>
      <c r="D984" s="409"/>
      <c r="E984" s="409"/>
      <c r="F984" s="409"/>
      <c r="G984" s="247"/>
      <c r="H984" s="254"/>
      <c r="I984" s="310"/>
      <c r="J984" s="257"/>
      <c r="K984" s="310"/>
      <c r="L984" s="260"/>
      <c r="M984" s="264"/>
      <c r="N984" s="286"/>
      <c r="O984" s="268"/>
      <c r="P984" s="239"/>
      <c r="Q984" s="239"/>
      <c r="R984" s="239"/>
    </row>
    <row r="985" spans="1:18" ht="15" customHeight="1" x14ac:dyDescent="0.25">
      <c r="A985" s="409" t="s">
        <v>187</v>
      </c>
      <c r="B985" s="409"/>
      <c r="C985" s="409"/>
      <c r="D985" s="409"/>
      <c r="E985" s="409"/>
      <c r="F985" s="409"/>
      <c r="G985" s="247"/>
      <c r="H985" s="254"/>
      <c r="I985" s="310"/>
      <c r="J985" s="257"/>
      <c r="K985" s="310"/>
      <c r="L985" s="260"/>
      <c r="M985" s="264"/>
      <c r="N985" s="286"/>
      <c r="O985" s="268"/>
      <c r="P985" s="239"/>
      <c r="Q985" s="239"/>
      <c r="R985" s="239"/>
    </row>
    <row r="986" spans="1:18" x14ac:dyDescent="0.25">
      <c r="A986" s="31" t="s">
        <v>2</v>
      </c>
      <c r="B986" s="2"/>
      <c r="C986" s="3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x14ac:dyDescent="0.25">
      <c r="A987" s="32" t="s">
        <v>3</v>
      </c>
      <c r="B987" s="33" t="s">
        <v>4</v>
      </c>
      <c r="C987" s="5"/>
      <c r="D987" s="5"/>
      <c r="E987" s="6"/>
      <c r="F987" s="34" t="s">
        <v>5</v>
      </c>
      <c r="G987" s="41"/>
      <c r="H987" s="41"/>
      <c r="I987" s="41"/>
      <c r="J987" s="41"/>
      <c r="K987" s="41"/>
      <c r="L987" s="41"/>
      <c r="M987" s="41"/>
      <c r="N987" s="41"/>
      <c r="O987" s="41"/>
    </row>
    <row r="988" spans="1:18" x14ac:dyDescent="0.25">
      <c r="A988" s="38" t="s">
        <v>8</v>
      </c>
      <c r="B988" s="39" t="s">
        <v>9</v>
      </c>
      <c r="C988" s="39"/>
      <c r="D988" s="40"/>
      <c r="E988" s="40"/>
      <c r="F988" s="41">
        <f>+F989+F990+F993</f>
        <v>13240183.34</v>
      </c>
      <c r="G988" s="41"/>
      <c r="H988" s="41"/>
      <c r="I988" s="41"/>
      <c r="J988" s="41"/>
      <c r="K988" s="41"/>
      <c r="L988" s="41"/>
      <c r="M988" s="41"/>
      <c r="N988" s="41"/>
      <c r="O988" s="41"/>
    </row>
    <row r="989" spans="1:18" x14ac:dyDescent="0.25">
      <c r="A989" s="42"/>
      <c r="B989" s="43" t="s">
        <v>10</v>
      </c>
      <c r="C989" s="44"/>
      <c r="D989" s="44"/>
      <c r="E989" s="40"/>
      <c r="F989" s="45">
        <v>11393082.130000001</v>
      </c>
      <c r="G989" s="45"/>
      <c r="H989" s="45"/>
      <c r="I989" s="45"/>
      <c r="J989" s="45"/>
      <c r="K989" s="45"/>
      <c r="L989" s="45"/>
      <c r="M989" s="45"/>
      <c r="N989" s="45"/>
      <c r="O989" s="45"/>
      <c r="P989" s="28"/>
      <c r="Q989" s="28"/>
      <c r="R989" s="28"/>
    </row>
    <row r="990" spans="1:18" x14ac:dyDescent="0.25">
      <c r="A990" s="42"/>
      <c r="B990" s="43" t="s">
        <v>11</v>
      </c>
      <c r="C990" s="44"/>
      <c r="D990" s="44"/>
      <c r="E990" s="40"/>
      <c r="F990" s="45">
        <v>125000</v>
      </c>
      <c r="G990" s="45"/>
      <c r="H990" s="45"/>
      <c r="I990" s="45"/>
      <c r="J990" s="45"/>
      <c r="K990" s="45"/>
      <c r="L990" s="45"/>
      <c r="M990" s="45"/>
      <c r="N990" s="45"/>
      <c r="O990" s="45"/>
    </row>
    <row r="991" spans="1:18" x14ac:dyDescent="0.25">
      <c r="A991" s="42"/>
      <c r="B991" s="46" t="s">
        <v>145</v>
      </c>
      <c r="C991" s="47"/>
      <c r="D991" s="47"/>
      <c r="E991" s="40"/>
      <c r="F991" s="45">
        <v>0</v>
      </c>
      <c r="G991" s="45"/>
      <c r="H991" s="45"/>
      <c r="I991" s="45"/>
      <c r="J991" s="45"/>
      <c r="K991" s="45"/>
      <c r="L991" s="45"/>
      <c r="M991" s="45"/>
      <c r="N991" s="45"/>
      <c r="O991" s="45"/>
    </row>
    <row r="992" spans="1:18" x14ac:dyDescent="0.25">
      <c r="A992" s="42"/>
      <c r="B992" s="46" t="s">
        <v>146</v>
      </c>
      <c r="C992" s="47"/>
      <c r="D992" s="47"/>
      <c r="E992" s="40"/>
      <c r="F992" s="45">
        <v>0</v>
      </c>
      <c r="G992" s="45"/>
      <c r="H992" s="45"/>
      <c r="I992" s="45"/>
      <c r="J992" s="45"/>
      <c r="K992" s="45"/>
      <c r="L992" s="45"/>
      <c r="M992" s="45"/>
      <c r="N992" s="45"/>
      <c r="O992" s="45"/>
    </row>
    <row r="993" spans="1:15" x14ac:dyDescent="0.25">
      <c r="A993" s="42"/>
      <c r="B993" s="237" t="s">
        <v>147</v>
      </c>
      <c r="C993" s="237"/>
      <c r="D993" s="237"/>
      <c r="E993" s="40"/>
      <c r="F993" s="45">
        <v>1722101.21</v>
      </c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1:15" x14ac:dyDescent="0.25">
      <c r="A994" s="38" t="s">
        <v>12</v>
      </c>
      <c r="B994" s="49" t="s">
        <v>13</v>
      </c>
      <c r="C994" s="44"/>
      <c r="D994" s="40"/>
      <c r="E994" s="40"/>
      <c r="F994" s="41">
        <f>+F995+F996+F1000+F999</f>
        <v>231162.87</v>
      </c>
      <c r="G994" s="41"/>
      <c r="H994" s="41"/>
      <c r="I994" s="41"/>
      <c r="J994" s="41"/>
      <c r="K994" s="41"/>
      <c r="L994" s="41"/>
      <c r="M994" s="41"/>
      <c r="N994" s="41"/>
      <c r="O994" s="41"/>
    </row>
    <row r="995" spans="1:15" x14ac:dyDescent="0.25">
      <c r="A995" s="42"/>
      <c r="B995" s="43" t="s">
        <v>14</v>
      </c>
      <c r="C995" s="44"/>
      <c r="D995" s="44"/>
      <c r="E995" s="40"/>
      <c r="F995" s="45">
        <v>54292.87</v>
      </c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1:15" x14ac:dyDescent="0.25">
      <c r="A996" s="50"/>
      <c r="B996" s="7" t="s">
        <v>15</v>
      </c>
      <c r="C996" s="237"/>
      <c r="D996" s="237"/>
      <c r="E996" s="40"/>
      <c r="F996" s="45">
        <f t="shared" ref="F996:F998" si="36">SUM(E996:E996)</f>
        <v>0</v>
      </c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1:15" x14ac:dyDescent="0.25">
      <c r="A997" s="42"/>
      <c r="B997" s="43" t="s">
        <v>16</v>
      </c>
      <c r="C997" s="44"/>
      <c r="D997" s="44"/>
      <c r="E997" s="40"/>
      <c r="F997" s="45">
        <f t="shared" si="36"/>
        <v>0</v>
      </c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1:15" x14ac:dyDescent="0.25">
      <c r="A998" s="42"/>
      <c r="B998" s="51" t="s">
        <v>17</v>
      </c>
      <c r="C998" s="51"/>
      <c r="D998" s="51"/>
      <c r="E998" s="40"/>
      <c r="F998" s="45">
        <f t="shared" si="36"/>
        <v>0</v>
      </c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1:15" x14ac:dyDescent="0.25">
      <c r="A999" s="42"/>
      <c r="B999" s="43" t="s">
        <v>18</v>
      </c>
      <c r="C999" s="44"/>
      <c r="D999" s="44"/>
      <c r="E999" s="52"/>
      <c r="F999" s="45">
        <v>75000</v>
      </c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1:15" x14ac:dyDescent="0.25">
      <c r="A1000" s="42"/>
      <c r="B1000" s="43" t="s">
        <v>19</v>
      </c>
      <c r="C1000" s="44"/>
      <c r="D1000" s="44"/>
      <c r="E1000" s="40"/>
      <c r="F1000" s="45">
        <v>101870</v>
      </c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1:15" x14ac:dyDescent="0.25">
      <c r="A1001" s="42"/>
      <c r="B1001" s="7" t="s">
        <v>20</v>
      </c>
      <c r="C1001" s="44"/>
      <c r="D1001" s="44"/>
      <c r="E1001" s="40"/>
      <c r="F1001" s="45">
        <v>0</v>
      </c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1:15" x14ac:dyDescent="0.25">
      <c r="A1002" s="42"/>
      <c r="B1002" s="237" t="s">
        <v>21</v>
      </c>
      <c r="C1002" s="237"/>
      <c r="D1002" s="237"/>
      <c r="E1002" s="237"/>
      <c r="F1002" s="45">
        <v>0</v>
      </c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1:15" x14ac:dyDescent="0.25">
      <c r="A1003" s="42"/>
      <c r="B1003" s="7" t="s">
        <v>22</v>
      </c>
      <c r="C1003" s="237"/>
      <c r="D1003" s="237"/>
      <c r="E1003" s="237"/>
      <c r="F1003" s="45">
        <v>0</v>
      </c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1:15" x14ac:dyDescent="0.25">
      <c r="A1004" s="42"/>
      <c r="B1004" s="7" t="s">
        <v>23</v>
      </c>
      <c r="C1004" s="237"/>
      <c r="D1004" s="237"/>
      <c r="E1004" s="40"/>
      <c r="F1004" s="45">
        <v>0</v>
      </c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1:15" x14ac:dyDescent="0.25">
      <c r="A1005" s="42"/>
      <c r="B1005" s="237" t="s">
        <v>148</v>
      </c>
      <c r="C1005" s="237"/>
      <c r="D1005" s="237"/>
      <c r="E1005" s="40"/>
      <c r="F1005" s="45">
        <v>0</v>
      </c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1:15" x14ac:dyDescent="0.25">
      <c r="A1006" s="38" t="s">
        <v>24</v>
      </c>
      <c r="B1006" s="49" t="s">
        <v>25</v>
      </c>
      <c r="C1006" s="44"/>
      <c r="D1006" s="40"/>
      <c r="E1006" s="40"/>
      <c r="F1006" s="41">
        <f>+F1013</f>
        <v>206526.99</v>
      </c>
      <c r="G1006" s="41"/>
      <c r="H1006" s="41"/>
      <c r="I1006" s="41"/>
      <c r="J1006" s="41"/>
      <c r="K1006" s="41"/>
      <c r="L1006" s="41"/>
      <c r="M1006" s="41"/>
      <c r="N1006" s="41"/>
      <c r="O1006" s="41"/>
    </row>
    <row r="1007" spans="1:15" x14ac:dyDescent="0.25">
      <c r="A1007" s="42"/>
      <c r="B1007" s="237" t="s">
        <v>149</v>
      </c>
      <c r="C1007" s="237"/>
      <c r="D1007" s="237"/>
      <c r="E1007" s="40"/>
      <c r="F1007" s="45">
        <v>0</v>
      </c>
      <c r="G1007" s="45"/>
      <c r="H1007" s="45"/>
      <c r="I1007" s="45"/>
      <c r="J1007" s="45"/>
      <c r="K1007" s="45"/>
      <c r="L1007" s="45"/>
      <c r="M1007" s="45"/>
      <c r="N1007" s="45"/>
      <c r="O1007" s="45"/>
    </row>
    <row r="1008" spans="1:15" x14ac:dyDescent="0.25">
      <c r="A1008" s="42"/>
      <c r="B1008" s="43" t="s">
        <v>26</v>
      </c>
      <c r="C1008" s="44"/>
      <c r="D1008" s="44"/>
      <c r="E1008" s="40"/>
      <c r="F1008" s="45">
        <v>0</v>
      </c>
      <c r="G1008" s="45"/>
      <c r="H1008" s="45"/>
      <c r="I1008" s="45"/>
      <c r="J1008" s="45"/>
      <c r="K1008" s="45"/>
      <c r="L1008" s="45"/>
      <c r="M1008" s="45"/>
      <c r="N1008" s="45"/>
      <c r="O1008" s="45"/>
    </row>
    <row r="1009" spans="1:15" x14ac:dyDescent="0.25">
      <c r="A1009" s="42"/>
      <c r="B1009" s="237" t="s">
        <v>150</v>
      </c>
      <c r="C1009" s="237"/>
      <c r="D1009" s="237"/>
      <c r="E1009" s="40"/>
      <c r="F1009" s="45">
        <v>0</v>
      </c>
      <c r="G1009" s="45"/>
      <c r="H1009" s="45"/>
      <c r="I1009" s="45"/>
      <c r="J1009" s="45"/>
      <c r="K1009" s="45"/>
      <c r="L1009" s="45"/>
      <c r="M1009" s="45"/>
      <c r="N1009" s="45"/>
      <c r="O1009" s="45"/>
    </row>
    <row r="1010" spans="1:15" x14ac:dyDescent="0.25">
      <c r="A1010" s="42"/>
      <c r="B1010" s="51" t="s">
        <v>27</v>
      </c>
      <c r="C1010" s="51"/>
      <c r="D1010" s="51"/>
      <c r="E1010" s="40"/>
      <c r="F1010" s="45">
        <v>0</v>
      </c>
      <c r="G1010" s="45"/>
      <c r="H1010" s="45"/>
      <c r="I1010" s="45"/>
      <c r="J1010" s="45"/>
      <c r="K1010" s="45"/>
      <c r="L1010" s="45"/>
      <c r="M1010" s="45"/>
      <c r="N1010" s="45"/>
      <c r="O1010" s="45"/>
    </row>
    <row r="1011" spans="1:15" x14ac:dyDescent="0.25">
      <c r="A1011" s="42"/>
      <c r="B1011" s="237" t="s">
        <v>151</v>
      </c>
      <c r="C1011" s="237"/>
      <c r="D1011" s="237"/>
      <c r="E1011" s="40"/>
      <c r="F1011" s="45">
        <v>0</v>
      </c>
      <c r="G1011" s="45"/>
      <c r="H1011" s="45"/>
      <c r="I1011" s="45"/>
      <c r="J1011" s="45"/>
      <c r="K1011" s="45"/>
      <c r="L1011" s="45"/>
      <c r="M1011" s="45"/>
      <c r="N1011" s="45"/>
      <c r="O1011" s="45"/>
    </row>
    <row r="1012" spans="1:15" x14ac:dyDescent="0.25">
      <c r="A1012" s="42"/>
      <c r="B1012" s="237" t="s">
        <v>152</v>
      </c>
      <c r="C1012" s="237"/>
      <c r="D1012" s="237"/>
      <c r="E1012" s="40"/>
      <c r="F1012" s="45">
        <v>0</v>
      </c>
      <c r="G1012" s="45"/>
      <c r="H1012" s="45"/>
      <c r="I1012" s="45"/>
      <c r="J1012" s="45"/>
      <c r="K1012" s="45"/>
      <c r="L1012" s="45"/>
      <c r="M1012" s="45"/>
      <c r="N1012" s="45"/>
      <c r="O1012" s="45"/>
    </row>
    <row r="1013" spans="1:15" x14ac:dyDescent="0.25">
      <c r="A1013" s="42"/>
      <c r="B1013" s="7" t="s">
        <v>28</v>
      </c>
      <c r="C1013" s="237"/>
      <c r="D1013" s="237"/>
      <c r="E1013" s="40"/>
      <c r="F1013" s="45">
        <v>206526.99</v>
      </c>
      <c r="G1013" s="45"/>
      <c r="H1013" s="45"/>
      <c r="I1013" s="45"/>
      <c r="J1013" s="45"/>
      <c r="K1013" s="45"/>
      <c r="L1013" s="45"/>
      <c r="M1013" s="45"/>
      <c r="N1013" s="45"/>
      <c r="O1013" s="45"/>
    </row>
    <row r="1014" spans="1:15" x14ac:dyDescent="0.25">
      <c r="A1014" s="42"/>
      <c r="B1014" s="7" t="s">
        <v>29</v>
      </c>
      <c r="C1014" s="237"/>
      <c r="D1014" s="237"/>
      <c r="E1014" s="40"/>
      <c r="F1014" s="45">
        <v>0</v>
      </c>
      <c r="G1014" s="45"/>
      <c r="H1014" s="45"/>
      <c r="I1014" s="45"/>
      <c r="J1014" s="45"/>
      <c r="K1014" s="45"/>
      <c r="L1014" s="45"/>
      <c r="M1014" s="45"/>
      <c r="N1014" s="45"/>
      <c r="O1014" s="45"/>
    </row>
    <row r="1015" spans="1:15" x14ac:dyDescent="0.25">
      <c r="A1015" s="42"/>
      <c r="B1015" s="53" t="s">
        <v>30</v>
      </c>
      <c r="C1015" s="237"/>
      <c r="D1015" s="237"/>
      <c r="E1015" s="54"/>
      <c r="F1015" s="45">
        <v>0</v>
      </c>
      <c r="G1015" s="45"/>
      <c r="H1015" s="45"/>
      <c r="I1015" s="45"/>
      <c r="J1015" s="45"/>
      <c r="K1015" s="45"/>
      <c r="L1015" s="45"/>
      <c r="M1015" s="45"/>
      <c r="N1015" s="45"/>
      <c r="O1015" s="45"/>
    </row>
    <row r="1016" spans="1:15" x14ac:dyDescent="0.25">
      <c r="A1016" s="42"/>
      <c r="B1016" s="53" t="s">
        <v>31</v>
      </c>
      <c r="C1016" s="237"/>
      <c r="D1016" s="237"/>
      <c r="E1016" s="54"/>
      <c r="F1016" s="45">
        <v>0</v>
      </c>
      <c r="G1016" s="45"/>
      <c r="H1016" s="45"/>
      <c r="I1016" s="45"/>
      <c r="J1016" s="45"/>
      <c r="K1016" s="45"/>
      <c r="L1016" s="45"/>
      <c r="M1016" s="45"/>
      <c r="N1016" s="45"/>
      <c r="O1016" s="45"/>
    </row>
    <row r="1017" spans="1:15" x14ac:dyDescent="0.25">
      <c r="A1017" s="42"/>
      <c r="B1017" s="51" t="s">
        <v>32</v>
      </c>
      <c r="C1017" s="51"/>
      <c r="D1017" s="51"/>
      <c r="E1017" s="40"/>
      <c r="F1017" s="45">
        <v>0</v>
      </c>
      <c r="G1017" s="45"/>
      <c r="H1017" s="45"/>
      <c r="I1017" s="45"/>
      <c r="J1017" s="45"/>
      <c r="K1017" s="45"/>
      <c r="L1017" s="45"/>
      <c r="M1017" s="45"/>
      <c r="N1017" s="45"/>
      <c r="O1017" s="45"/>
    </row>
    <row r="1018" spans="1:15" x14ac:dyDescent="0.25">
      <c r="A1018" s="38" t="s">
        <v>33</v>
      </c>
      <c r="B1018" s="49" t="s">
        <v>34</v>
      </c>
      <c r="C1018" s="44"/>
      <c r="D1018" s="40"/>
      <c r="E1018" s="40"/>
      <c r="F1018" s="41">
        <v>0</v>
      </c>
      <c r="G1018" s="41"/>
      <c r="H1018" s="41"/>
      <c r="I1018" s="41"/>
      <c r="J1018" s="41"/>
      <c r="K1018" s="41"/>
      <c r="L1018" s="41"/>
      <c r="M1018" s="41"/>
      <c r="N1018" s="41"/>
      <c r="O1018" s="41"/>
    </row>
    <row r="1019" spans="1:15" x14ac:dyDescent="0.25">
      <c r="A1019" s="42"/>
      <c r="B1019" s="417" t="s">
        <v>35</v>
      </c>
      <c r="C1019" s="417"/>
      <c r="D1019" s="417"/>
      <c r="E1019" s="417"/>
      <c r="F1019" s="45">
        <v>0</v>
      </c>
      <c r="G1019" s="45"/>
      <c r="H1019" s="45"/>
      <c r="I1019" s="45"/>
      <c r="J1019" s="45"/>
      <c r="K1019" s="45"/>
      <c r="L1019" s="45"/>
      <c r="M1019" s="45"/>
      <c r="N1019" s="45"/>
      <c r="O1019" s="45"/>
    </row>
    <row r="1020" spans="1:15" x14ac:dyDescent="0.25">
      <c r="A1020" s="42"/>
      <c r="B1020" s="7" t="s">
        <v>36</v>
      </c>
      <c r="C1020" s="237"/>
      <c r="D1020" s="237"/>
      <c r="E1020" s="237"/>
      <c r="F1020" s="45">
        <v>0</v>
      </c>
      <c r="G1020" s="45"/>
      <c r="H1020" s="45"/>
      <c r="I1020" s="45"/>
      <c r="J1020" s="45"/>
      <c r="K1020" s="45"/>
      <c r="L1020" s="45"/>
      <c r="M1020" s="45"/>
      <c r="N1020" s="45"/>
      <c r="O1020" s="45"/>
    </row>
    <row r="1021" spans="1:15" x14ac:dyDescent="0.25">
      <c r="A1021" s="42"/>
      <c r="B1021" s="7" t="s">
        <v>37</v>
      </c>
      <c r="C1021" s="237"/>
      <c r="D1021" s="237"/>
      <c r="E1021" s="40"/>
      <c r="F1021" s="45">
        <v>0</v>
      </c>
      <c r="G1021" s="45"/>
      <c r="H1021" s="45"/>
      <c r="I1021" s="45"/>
      <c r="J1021" s="45"/>
      <c r="K1021" s="45"/>
      <c r="L1021" s="45"/>
      <c r="M1021" s="45"/>
      <c r="N1021" s="45"/>
      <c r="O1021" s="45"/>
    </row>
    <row r="1022" spans="1:15" x14ac:dyDescent="0.25">
      <c r="A1022" s="42"/>
      <c r="B1022" s="7" t="s">
        <v>38</v>
      </c>
      <c r="C1022" s="237"/>
      <c r="D1022" s="237"/>
      <c r="E1022" s="40"/>
      <c r="F1022" s="45">
        <v>0</v>
      </c>
      <c r="G1022" s="45"/>
      <c r="H1022" s="45"/>
      <c r="I1022" s="45"/>
      <c r="J1022" s="45"/>
      <c r="K1022" s="45"/>
      <c r="L1022" s="45"/>
      <c r="M1022" s="45"/>
      <c r="N1022" s="45"/>
      <c r="O1022" s="45"/>
    </row>
    <row r="1023" spans="1:15" x14ac:dyDescent="0.25">
      <c r="A1023" s="42"/>
      <c r="B1023" s="7" t="s">
        <v>39</v>
      </c>
      <c r="C1023" s="237"/>
      <c r="D1023" s="237"/>
      <c r="E1023" s="40"/>
      <c r="F1023" s="45">
        <v>0</v>
      </c>
      <c r="G1023" s="45"/>
      <c r="H1023" s="45"/>
      <c r="I1023" s="45"/>
      <c r="J1023" s="45"/>
      <c r="K1023" s="45"/>
      <c r="L1023" s="45"/>
      <c r="M1023" s="45"/>
      <c r="N1023" s="45"/>
      <c r="O1023" s="45"/>
    </row>
    <row r="1024" spans="1:15" x14ac:dyDescent="0.25">
      <c r="A1024" s="42"/>
      <c r="B1024" s="7" t="s">
        <v>40</v>
      </c>
      <c r="C1024" s="237"/>
      <c r="D1024" s="237"/>
      <c r="E1024" s="40"/>
      <c r="F1024" s="45">
        <v>0</v>
      </c>
      <c r="G1024" s="45"/>
      <c r="H1024" s="45"/>
      <c r="I1024" s="45"/>
      <c r="J1024" s="45"/>
      <c r="K1024" s="45"/>
      <c r="L1024" s="45"/>
      <c r="M1024" s="45"/>
      <c r="N1024" s="45"/>
      <c r="O1024" s="45"/>
    </row>
    <row r="1025" spans="1:15" x14ac:dyDescent="0.25">
      <c r="A1025" s="42"/>
      <c r="B1025" s="7" t="s">
        <v>41</v>
      </c>
      <c r="C1025" s="237"/>
      <c r="D1025" s="237"/>
      <c r="E1025" s="40"/>
      <c r="F1025" s="45">
        <v>0</v>
      </c>
      <c r="G1025" s="45"/>
      <c r="H1025" s="45"/>
      <c r="I1025" s="45"/>
      <c r="J1025" s="45"/>
      <c r="K1025" s="45"/>
      <c r="L1025" s="45"/>
      <c r="M1025" s="45"/>
      <c r="N1025" s="45"/>
      <c r="O1025" s="45"/>
    </row>
    <row r="1026" spans="1:15" x14ac:dyDescent="0.25">
      <c r="A1026" s="42"/>
      <c r="B1026" s="7" t="s">
        <v>42</v>
      </c>
      <c r="C1026" s="237"/>
      <c r="D1026" s="237"/>
      <c r="E1026" s="40"/>
      <c r="F1026" s="45">
        <v>0</v>
      </c>
      <c r="G1026" s="45"/>
      <c r="H1026" s="45"/>
      <c r="I1026" s="45"/>
      <c r="J1026" s="45"/>
      <c r="K1026" s="45"/>
      <c r="L1026" s="45"/>
      <c r="M1026" s="45"/>
      <c r="N1026" s="45"/>
      <c r="O1026" s="45"/>
    </row>
    <row r="1027" spans="1:15" x14ac:dyDescent="0.25">
      <c r="A1027" s="42"/>
      <c r="B1027" s="7" t="s">
        <v>41</v>
      </c>
      <c r="C1027" s="237"/>
      <c r="D1027" s="237"/>
      <c r="E1027" s="40"/>
      <c r="F1027" s="45">
        <v>0</v>
      </c>
      <c r="G1027" s="45"/>
      <c r="H1027" s="45"/>
      <c r="I1027" s="45"/>
      <c r="J1027" s="45"/>
      <c r="K1027" s="45"/>
      <c r="L1027" s="45"/>
      <c r="M1027" s="45"/>
      <c r="N1027" s="45"/>
      <c r="O1027" s="45"/>
    </row>
    <row r="1028" spans="1:15" x14ac:dyDescent="0.25">
      <c r="A1028" s="55"/>
      <c r="B1028" s="56" t="s">
        <v>43</v>
      </c>
      <c r="C1028" s="40"/>
      <c r="D1028" s="40"/>
      <c r="E1028" s="40"/>
      <c r="F1028" s="45">
        <v>0</v>
      </c>
      <c r="G1028" s="45"/>
      <c r="H1028" s="45"/>
      <c r="I1028" s="45"/>
      <c r="J1028" s="45"/>
      <c r="K1028" s="45"/>
      <c r="L1028" s="45"/>
      <c r="M1028" s="45"/>
      <c r="N1028" s="45"/>
      <c r="O1028" s="45"/>
    </row>
    <row r="1029" spans="1:15" x14ac:dyDescent="0.25">
      <c r="A1029" s="55"/>
      <c r="B1029" s="56" t="s">
        <v>44</v>
      </c>
      <c r="C1029" s="40"/>
      <c r="D1029" s="40"/>
      <c r="E1029" s="40"/>
      <c r="F1029" s="45">
        <v>0</v>
      </c>
      <c r="G1029" s="45"/>
      <c r="H1029" s="45"/>
      <c r="I1029" s="45"/>
      <c r="J1029" s="45"/>
      <c r="K1029" s="45"/>
      <c r="L1029" s="45"/>
      <c r="M1029" s="45"/>
      <c r="N1029" s="45"/>
      <c r="O1029" s="45"/>
    </row>
    <row r="1030" spans="1:15" x14ac:dyDescent="0.25">
      <c r="A1030" s="55"/>
      <c r="B1030" s="56" t="s">
        <v>45</v>
      </c>
      <c r="C1030" s="40"/>
      <c r="D1030" s="40"/>
      <c r="E1030" s="40"/>
      <c r="F1030" s="45">
        <v>0</v>
      </c>
      <c r="G1030" s="45"/>
      <c r="H1030" s="45"/>
      <c r="I1030" s="45"/>
      <c r="J1030" s="45"/>
      <c r="K1030" s="45"/>
      <c r="L1030" s="45"/>
      <c r="M1030" s="45"/>
      <c r="N1030" s="45"/>
      <c r="O1030" s="45"/>
    </row>
    <row r="1031" spans="1:15" x14ac:dyDescent="0.25">
      <c r="A1031" s="57" t="s">
        <v>46</v>
      </c>
      <c r="B1031" s="58" t="s">
        <v>47</v>
      </c>
      <c r="C1031" s="56"/>
      <c r="D1031" s="56"/>
      <c r="E1031" s="56"/>
      <c r="F1031" s="41">
        <v>0</v>
      </c>
      <c r="G1031" s="41"/>
      <c r="H1031" s="41"/>
      <c r="I1031" s="41"/>
      <c r="J1031" s="41"/>
      <c r="K1031" s="41"/>
      <c r="L1031" s="41"/>
      <c r="M1031" s="41"/>
      <c r="N1031" s="41"/>
      <c r="O1031" s="41"/>
    </row>
    <row r="1032" spans="1:15" x14ac:dyDescent="0.25">
      <c r="A1032" s="8"/>
      <c r="B1032" s="56" t="s">
        <v>48</v>
      </c>
      <c r="C1032" s="56"/>
      <c r="D1032" s="56"/>
      <c r="E1032" s="56"/>
      <c r="F1032" s="45">
        <v>0</v>
      </c>
      <c r="G1032" s="45"/>
      <c r="H1032" s="45"/>
      <c r="I1032" s="45"/>
      <c r="J1032" s="45"/>
      <c r="K1032" s="45"/>
      <c r="L1032" s="45"/>
      <c r="M1032" s="45"/>
      <c r="N1032" s="45"/>
      <c r="O1032" s="45"/>
    </row>
    <row r="1033" spans="1:15" x14ac:dyDescent="0.25">
      <c r="A1033" s="8"/>
      <c r="B1033" s="56" t="s">
        <v>49</v>
      </c>
      <c r="C1033" s="56"/>
      <c r="D1033" s="56"/>
      <c r="E1033" s="56"/>
      <c r="F1033" s="45">
        <v>0</v>
      </c>
      <c r="G1033" s="45"/>
      <c r="H1033" s="45"/>
      <c r="I1033" s="45"/>
      <c r="J1033" s="45"/>
      <c r="K1033" s="45"/>
      <c r="L1033" s="45"/>
      <c r="M1033" s="45"/>
      <c r="N1033" s="45"/>
      <c r="O1033" s="45"/>
    </row>
    <row r="1034" spans="1:15" x14ac:dyDescent="0.25">
      <c r="A1034" s="8"/>
      <c r="B1034" s="56" t="s">
        <v>37</v>
      </c>
      <c r="C1034" s="56"/>
      <c r="D1034" s="56"/>
      <c r="E1034" s="56"/>
      <c r="F1034" s="45">
        <v>0</v>
      </c>
      <c r="G1034" s="45"/>
      <c r="H1034" s="45"/>
      <c r="I1034" s="45"/>
      <c r="J1034" s="45"/>
      <c r="K1034" s="45"/>
      <c r="L1034" s="45"/>
      <c r="M1034" s="45"/>
      <c r="N1034" s="45"/>
      <c r="O1034" s="45"/>
    </row>
    <row r="1035" spans="1:15" x14ac:dyDescent="0.25">
      <c r="A1035" s="8"/>
      <c r="B1035" s="56" t="s">
        <v>50</v>
      </c>
      <c r="C1035" s="56"/>
      <c r="D1035" s="56"/>
      <c r="E1035" s="56"/>
      <c r="F1035" s="45">
        <v>0</v>
      </c>
      <c r="G1035" s="45"/>
      <c r="H1035" s="45"/>
      <c r="I1035" s="45"/>
      <c r="J1035" s="45"/>
      <c r="K1035" s="45"/>
      <c r="L1035" s="45"/>
      <c r="M1035" s="45"/>
      <c r="N1035" s="45"/>
      <c r="O1035" s="45"/>
    </row>
    <row r="1036" spans="1:15" x14ac:dyDescent="0.25">
      <c r="A1036" s="8"/>
      <c r="B1036" s="56" t="s">
        <v>39</v>
      </c>
      <c r="C1036" s="56"/>
      <c r="D1036" s="56"/>
      <c r="E1036" s="56"/>
      <c r="F1036" s="45">
        <v>0</v>
      </c>
      <c r="G1036" s="45"/>
      <c r="H1036" s="45"/>
      <c r="I1036" s="45"/>
      <c r="J1036" s="45"/>
      <c r="K1036" s="45"/>
      <c r="L1036" s="45"/>
      <c r="M1036" s="45"/>
      <c r="N1036" s="45"/>
      <c r="O1036" s="45"/>
    </row>
    <row r="1037" spans="1:15" x14ac:dyDescent="0.25">
      <c r="A1037" s="57"/>
      <c r="B1037" s="56" t="s">
        <v>51</v>
      </c>
      <c r="C1037" s="56"/>
      <c r="D1037" s="56"/>
      <c r="E1037" s="56"/>
      <c r="F1037" s="45">
        <v>0</v>
      </c>
      <c r="G1037" s="45"/>
      <c r="H1037" s="45"/>
      <c r="I1037" s="45"/>
      <c r="J1037" s="45"/>
      <c r="K1037" s="45"/>
      <c r="L1037" s="45"/>
      <c r="M1037" s="45"/>
      <c r="N1037" s="45"/>
      <c r="O1037" s="45"/>
    </row>
    <row r="1038" spans="1:15" x14ac:dyDescent="0.25">
      <c r="A1038" s="8"/>
      <c r="B1038" s="7" t="s">
        <v>41</v>
      </c>
      <c r="C1038" s="7"/>
      <c r="D1038" s="7"/>
      <c r="E1038" s="7"/>
      <c r="F1038" s="45">
        <v>0</v>
      </c>
      <c r="G1038" s="45"/>
      <c r="H1038" s="45"/>
      <c r="I1038" s="45"/>
      <c r="J1038" s="45"/>
      <c r="K1038" s="45"/>
      <c r="L1038" s="45"/>
      <c r="M1038" s="45"/>
      <c r="N1038" s="45"/>
      <c r="O1038" s="45"/>
    </row>
    <row r="1039" spans="1:15" x14ac:dyDescent="0.25">
      <c r="A1039" s="42"/>
      <c r="B1039" s="7" t="s">
        <v>52</v>
      </c>
      <c r="C1039" s="7"/>
      <c r="D1039" s="7"/>
      <c r="E1039" s="7"/>
      <c r="F1039" s="45">
        <v>0</v>
      </c>
      <c r="G1039" s="45"/>
      <c r="H1039" s="45"/>
      <c r="I1039" s="45"/>
      <c r="J1039" s="45"/>
      <c r="K1039" s="45"/>
      <c r="L1039" s="45"/>
      <c r="M1039" s="45"/>
      <c r="N1039" s="45"/>
      <c r="O1039" s="45"/>
    </row>
    <row r="1040" spans="1:15" x14ac:dyDescent="0.25">
      <c r="A1040" s="42"/>
      <c r="B1040" s="7" t="s">
        <v>41</v>
      </c>
      <c r="C1040" s="7"/>
      <c r="D1040" s="7"/>
      <c r="E1040" s="7"/>
      <c r="F1040" s="45">
        <v>0</v>
      </c>
      <c r="G1040" s="45"/>
      <c r="H1040" s="45"/>
      <c r="I1040" s="45"/>
      <c r="J1040" s="45"/>
      <c r="K1040" s="45"/>
      <c r="L1040" s="45"/>
      <c r="M1040" s="45"/>
      <c r="N1040" s="45"/>
      <c r="O1040" s="45"/>
    </row>
    <row r="1041" spans="1:15" x14ac:dyDescent="0.25">
      <c r="A1041" s="42"/>
      <c r="B1041" s="7" t="s">
        <v>53</v>
      </c>
      <c r="C1041" s="7"/>
      <c r="D1041" s="7"/>
      <c r="E1041" s="7"/>
      <c r="F1041" s="45">
        <v>0</v>
      </c>
      <c r="G1041" s="45"/>
      <c r="H1041" s="45"/>
      <c r="I1041" s="45"/>
      <c r="J1041" s="45"/>
      <c r="K1041" s="45"/>
      <c r="L1041" s="45"/>
      <c r="M1041" s="45"/>
      <c r="N1041" s="45"/>
      <c r="O1041" s="45"/>
    </row>
    <row r="1042" spans="1:15" x14ac:dyDescent="0.25">
      <c r="A1042" s="42"/>
      <c r="B1042" s="7" t="s">
        <v>54</v>
      </c>
      <c r="C1042" s="7"/>
      <c r="D1042" s="7"/>
      <c r="E1042" s="7"/>
      <c r="F1042" s="45">
        <v>0</v>
      </c>
      <c r="G1042" s="45"/>
      <c r="H1042" s="45"/>
      <c r="I1042" s="45"/>
      <c r="J1042" s="45"/>
      <c r="K1042" s="45"/>
      <c r="L1042" s="45"/>
      <c r="M1042" s="45"/>
      <c r="N1042" s="45"/>
      <c r="O1042" s="45"/>
    </row>
    <row r="1043" spans="1:15" x14ac:dyDescent="0.25">
      <c r="A1043" s="42"/>
      <c r="B1043" s="7" t="s">
        <v>45</v>
      </c>
      <c r="C1043" s="7"/>
      <c r="D1043" s="7"/>
      <c r="E1043" s="7"/>
      <c r="F1043" s="45">
        <v>0</v>
      </c>
      <c r="G1043" s="45"/>
      <c r="H1043" s="45"/>
      <c r="I1043" s="45"/>
      <c r="J1043" s="45"/>
      <c r="K1043" s="45"/>
      <c r="L1043" s="45"/>
      <c r="M1043" s="45"/>
      <c r="N1043" s="45"/>
      <c r="O1043" s="45"/>
    </row>
    <row r="1044" spans="1:15" x14ac:dyDescent="0.25">
      <c r="A1044" s="59" t="s">
        <v>55</v>
      </c>
      <c r="B1044" s="60" t="s">
        <v>56</v>
      </c>
      <c r="C1044" s="7"/>
      <c r="D1044" s="7"/>
      <c r="E1044" s="7"/>
      <c r="F1044" s="41">
        <v>0</v>
      </c>
      <c r="G1044" s="41"/>
      <c r="H1044" s="41"/>
      <c r="I1044" s="41"/>
      <c r="J1044" s="41"/>
      <c r="K1044" s="41"/>
      <c r="L1044" s="41"/>
      <c r="M1044" s="41"/>
      <c r="N1044" s="41"/>
      <c r="O1044" s="41"/>
    </row>
    <row r="1045" spans="1:15" x14ac:dyDescent="0.25">
      <c r="A1045" s="42"/>
      <c r="B1045" s="7" t="s">
        <v>57</v>
      </c>
      <c r="C1045" s="7"/>
      <c r="D1045" s="7"/>
      <c r="E1045" s="7"/>
      <c r="F1045" s="45">
        <v>0</v>
      </c>
      <c r="G1045" s="45"/>
      <c r="H1045" s="45"/>
      <c r="I1045" s="45"/>
      <c r="J1045" s="45"/>
      <c r="K1045" s="45"/>
      <c r="L1045" s="45"/>
      <c r="M1045" s="45"/>
      <c r="N1045" s="45"/>
      <c r="O1045" s="45"/>
    </row>
    <row r="1046" spans="1:15" x14ac:dyDescent="0.25">
      <c r="A1046" s="42"/>
      <c r="B1046" s="7" t="s">
        <v>58</v>
      </c>
      <c r="C1046" s="7"/>
      <c r="D1046" s="7"/>
      <c r="E1046" s="7"/>
      <c r="F1046" s="45">
        <v>0</v>
      </c>
      <c r="G1046" s="45"/>
      <c r="H1046" s="45"/>
      <c r="I1046" s="45"/>
      <c r="J1046" s="45"/>
      <c r="K1046" s="45"/>
      <c r="L1046" s="45"/>
      <c r="M1046" s="45"/>
      <c r="N1046" s="45"/>
      <c r="O1046" s="45"/>
    </row>
    <row r="1047" spans="1:15" x14ac:dyDescent="0.25">
      <c r="A1047" s="42"/>
      <c r="B1047" s="7" t="s">
        <v>59</v>
      </c>
      <c r="C1047" s="7"/>
      <c r="D1047" s="7"/>
      <c r="E1047" s="7"/>
      <c r="F1047" s="45">
        <v>0</v>
      </c>
      <c r="G1047" s="45"/>
      <c r="H1047" s="45"/>
      <c r="I1047" s="45"/>
      <c r="J1047" s="45"/>
      <c r="K1047" s="45"/>
      <c r="L1047" s="45"/>
      <c r="M1047" s="45"/>
      <c r="N1047" s="45"/>
      <c r="O1047" s="45"/>
    </row>
    <row r="1048" spans="1:15" x14ac:dyDescent="0.25">
      <c r="A1048" s="42"/>
      <c r="B1048" s="7" t="s">
        <v>60</v>
      </c>
      <c r="C1048" s="7"/>
      <c r="D1048" s="7"/>
      <c r="E1048" s="7"/>
      <c r="F1048" s="45">
        <v>0</v>
      </c>
      <c r="G1048" s="45"/>
      <c r="H1048" s="45"/>
      <c r="I1048" s="45"/>
      <c r="J1048" s="45"/>
      <c r="K1048" s="45"/>
      <c r="L1048" s="45"/>
      <c r="M1048" s="45"/>
      <c r="N1048" s="45"/>
      <c r="O1048" s="45"/>
    </row>
    <row r="1049" spans="1:15" x14ac:dyDescent="0.25">
      <c r="A1049" s="42"/>
      <c r="B1049" s="7" t="s">
        <v>61</v>
      </c>
      <c r="C1049" s="7"/>
      <c r="D1049" s="7"/>
      <c r="E1049" s="7"/>
      <c r="F1049" s="45">
        <v>0</v>
      </c>
      <c r="G1049" s="45"/>
      <c r="H1049" s="45"/>
      <c r="I1049" s="45"/>
      <c r="J1049" s="45"/>
      <c r="K1049" s="45"/>
      <c r="L1049" s="45"/>
      <c r="M1049" s="45"/>
      <c r="N1049" s="45"/>
      <c r="O1049" s="45"/>
    </row>
    <row r="1050" spans="1:15" x14ac:dyDescent="0.25">
      <c r="A1050" s="42"/>
      <c r="B1050" s="7" t="s">
        <v>62</v>
      </c>
      <c r="C1050" s="7"/>
      <c r="D1050" s="7"/>
      <c r="E1050" s="7"/>
      <c r="F1050" s="45">
        <v>0</v>
      </c>
      <c r="G1050" s="45"/>
      <c r="H1050" s="45"/>
      <c r="I1050" s="45"/>
      <c r="J1050" s="45"/>
      <c r="K1050" s="45"/>
      <c r="L1050" s="45"/>
      <c r="M1050" s="45"/>
      <c r="N1050" s="45"/>
      <c r="O1050" s="45"/>
    </row>
    <row r="1051" spans="1:15" x14ac:dyDescent="0.25">
      <c r="A1051" s="42"/>
      <c r="B1051" s="7" t="s">
        <v>63</v>
      </c>
      <c r="C1051" s="7"/>
      <c r="D1051" s="7"/>
      <c r="E1051" s="7"/>
      <c r="F1051" s="45">
        <v>0</v>
      </c>
      <c r="G1051" s="45"/>
      <c r="H1051" s="45"/>
      <c r="I1051" s="45"/>
      <c r="J1051" s="45"/>
      <c r="K1051" s="45"/>
      <c r="L1051" s="45"/>
      <c r="M1051" s="45"/>
      <c r="N1051" s="45"/>
      <c r="O1051" s="45"/>
    </row>
    <row r="1052" spans="1:15" x14ac:dyDescent="0.25">
      <c r="A1052" s="42"/>
      <c r="B1052" s="7" t="s">
        <v>64</v>
      </c>
      <c r="C1052" s="7"/>
      <c r="D1052" s="7"/>
      <c r="E1052" s="7"/>
      <c r="F1052" s="45">
        <v>0</v>
      </c>
      <c r="G1052" s="45"/>
      <c r="H1052" s="45"/>
      <c r="I1052" s="45"/>
      <c r="J1052" s="45"/>
      <c r="K1052" s="45"/>
      <c r="L1052" s="45"/>
      <c r="M1052" s="45"/>
      <c r="N1052" s="45"/>
      <c r="O1052" s="45"/>
    </row>
    <row r="1053" spans="1:15" x14ac:dyDescent="0.25">
      <c r="A1053" s="42"/>
      <c r="B1053" s="7" t="s">
        <v>65</v>
      </c>
      <c r="C1053" s="7"/>
      <c r="D1053" s="7"/>
      <c r="E1053" s="7"/>
      <c r="F1053" s="45">
        <v>0</v>
      </c>
      <c r="G1053" s="45"/>
      <c r="H1053" s="45"/>
      <c r="I1053" s="45"/>
      <c r="J1053" s="45"/>
      <c r="K1053" s="45"/>
      <c r="L1053" s="45"/>
      <c r="M1053" s="45"/>
      <c r="N1053" s="45"/>
      <c r="O1053" s="45"/>
    </row>
    <row r="1054" spans="1:15" x14ac:dyDescent="0.25">
      <c r="A1054" s="42"/>
      <c r="B1054" s="7" t="s">
        <v>66</v>
      </c>
      <c r="C1054" s="7"/>
      <c r="D1054" s="7"/>
      <c r="E1054" s="7"/>
      <c r="F1054" s="45">
        <v>0</v>
      </c>
      <c r="G1054" s="45"/>
      <c r="H1054" s="45"/>
      <c r="I1054" s="45"/>
      <c r="J1054" s="45"/>
      <c r="K1054" s="45"/>
      <c r="L1054" s="45"/>
      <c r="M1054" s="45"/>
      <c r="N1054" s="45"/>
      <c r="O1054" s="45"/>
    </row>
    <row r="1055" spans="1:15" x14ac:dyDescent="0.25">
      <c r="A1055" s="42"/>
      <c r="B1055" s="7" t="s">
        <v>67</v>
      </c>
      <c r="C1055" s="7"/>
      <c r="D1055" s="7"/>
      <c r="E1055" s="7"/>
      <c r="F1055" s="45">
        <v>0</v>
      </c>
      <c r="G1055" s="45"/>
      <c r="H1055" s="45"/>
      <c r="I1055" s="45"/>
      <c r="J1055" s="45"/>
      <c r="K1055" s="45"/>
      <c r="L1055" s="45"/>
      <c r="M1055" s="45"/>
      <c r="N1055" s="45"/>
      <c r="O1055" s="45"/>
    </row>
    <row r="1056" spans="1:15" x14ac:dyDescent="0.25">
      <c r="A1056" s="59" t="s">
        <v>68</v>
      </c>
      <c r="B1056" s="60" t="s">
        <v>69</v>
      </c>
      <c r="C1056" s="7"/>
      <c r="D1056" s="7"/>
      <c r="E1056" s="7"/>
      <c r="F1056" s="41">
        <v>0</v>
      </c>
      <c r="G1056" s="41"/>
      <c r="H1056" s="41"/>
      <c r="I1056" s="41"/>
      <c r="J1056" s="41"/>
      <c r="K1056" s="41"/>
      <c r="L1056" s="41"/>
      <c r="M1056" s="41"/>
      <c r="N1056" s="41"/>
      <c r="O1056" s="41"/>
    </row>
    <row r="1057" spans="1:15" x14ac:dyDescent="0.25">
      <c r="A1057" s="59"/>
      <c r="B1057" s="7" t="s">
        <v>70</v>
      </c>
      <c r="C1057" s="7"/>
      <c r="D1057" s="7"/>
      <c r="E1057" s="7"/>
      <c r="F1057" s="45">
        <v>0</v>
      </c>
      <c r="G1057" s="45"/>
      <c r="H1057" s="45"/>
      <c r="I1057" s="45"/>
      <c r="J1057" s="45"/>
      <c r="K1057" s="45"/>
      <c r="L1057" s="45"/>
      <c r="M1057" s="45"/>
      <c r="N1057" s="45"/>
      <c r="O1057" s="45"/>
    </row>
    <row r="1058" spans="1:15" x14ac:dyDescent="0.25">
      <c r="A1058" s="59"/>
      <c r="B1058" s="7" t="s">
        <v>71</v>
      </c>
      <c r="C1058" s="7"/>
      <c r="D1058" s="7"/>
      <c r="E1058" s="7"/>
      <c r="F1058" s="45">
        <v>0</v>
      </c>
      <c r="G1058" s="45"/>
      <c r="H1058" s="45"/>
      <c r="I1058" s="45"/>
      <c r="J1058" s="45"/>
      <c r="K1058" s="45"/>
      <c r="L1058" s="45"/>
      <c r="M1058" s="45"/>
      <c r="N1058" s="45"/>
      <c r="O1058" s="45"/>
    </row>
    <row r="1059" spans="1:15" x14ac:dyDescent="0.25">
      <c r="A1059" s="59"/>
      <c r="B1059" s="7" t="s">
        <v>72</v>
      </c>
      <c r="C1059" s="7"/>
      <c r="D1059" s="7"/>
      <c r="E1059" s="7"/>
      <c r="F1059" s="45">
        <v>0</v>
      </c>
      <c r="G1059" s="45"/>
      <c r="H1059" s="45"/>
      <c r="I1059" s="45"/>
      <c r="J1059" s="45"/>
      <c r="K1059" s="45"/>
      <c r="L1059" s="45"/>
      <c r="M1059" s="45"/>
      <c r="N1059" s="45"/>
      <c r="O1059" s="45"/>
    </row>
    <row r="1060" spans="1:15" x14ac:dyDescent="0.25">
      <c r="A1060" s="59"/>
      <c r="B1060" s="7" t="s">
        <v>73</v>
      </c>
      <c r="C1060" s="7"/>
      <c r="D1060" s="7"/>
      <c r="E1060" s="7"/>
      <c r="F1060" s="45">
        <v>0</v>
      </c>
      <c r="G1060" s="45"/>
      <c r="H1060" s="45"/>
      <c r="I1060" s="45"/>
      <c r="J1060" s="45"/>
      <c r="K1060" s="45"/>
      <c r="L1060" s="45"/>
      <c r="M1060" s="45"/>
      <c r="N1060" s="45"/>
      <c r="O1060" s="45"/>
    </row>
    <row r="1061" spans="1:15" x14ac:dyDescent="0.25">
      <c r="A1061" s="59"/>
      <c r="B1061" s="7" t="s">
        <v>74</v>
      </c>
      <c r="C1061" s="7"/>
      <c r="D1061" s="7"/>
      <c r="E1061" s="7"/>
      <c r="F1061" s="45">
        <v>0</v>
      </c>
      <c r="G1061" s="45"/>
      <c r="H1061" s="45"/>
      <c r="I1061" s="45"/>
      <c r="J1061" s="45"/>
      <c r="K1061" s="45"/>
      <c r="L1061" s="45"/>
      <c r="M1061" s="45"/>
      <c r="N1061" s="45"/>
      <c r="O1061" s="45"/>
    </row>
    <row r="1062" spans="1:15" x14ac:dyDescent="0.25">
      <c r="A1062" s="59" t="s">
        <v>75</v>
      </c>
      <c r="B1062" s="60" t="s">
        <v>76</v>
      </c>
      <c r="C1062" s="7"/>
      <c r="D1062" s="7"/>
      <c r="E1062" s="7"/>
      <c r="F1062" s="41">
        <v>0</v>
      </c>
      <c r="G1062" s="41"/>
      <c r="H1062" s="41"/>
      <c r="I1062" s="41"/>
      <c r="J1062" s="41"/>
      <c r="K1062" s="41"/>
      <c r="L1062" s="41"/>
      <c r="M1062" s="41"/>
      <c r="N1062" s="41"/>
      <c r="O1062" s="41"/>
    </row>
    <row r="1063" spans="1:15" x14ac:dyDescent="0.25">
      <c r="A1063" s="59"/>
      <c r="B1063" s="60" t="s">
        <v>77</v>
      </c>
      <c r="C1063" s="7"/>
      <c r="D1063" s="7"/>
      <c r="E1063" s="7"/>
      <c r="F1063" s="45">
        <v>0</v>
      </c>
      <c r="G1063" s="45"/>
      <c r="H1063" s="45"/>
      <c r="I1063" s="45"/>
      <c r="J1063" s="45"/>
      <c r="K1063" s="45"/>
      <c r="L1063" s="45"/>
      <c r="M1063" s="45"/>
      <c r="N1063" s="45"/>
      <c r="O1063" s="45"/>
    </row>
    <row r="1064" spans="1:15" x14ac:dyDescent="0.25">
      <c r="A1064" s="59"/>
      <c r="B1064" s="7" t="s">
        <v>78</v>
      </c>
      <c r="C1064" s="7"/>
      <c r="D1064" s="7"/>
      <c r="E1064" s="7"/>
      <c r="F1064" s="45">
        <v>0</v>
      </c>
      <c r="G1064" s="45"/>
      <c r="H1064" s="45"/>
      <c r="I1064" s="45"/>
      <c r="J1064" s="45"/>
      <c r="K1064" s="45"/>
      <c r="L1064" s="45"/>
      <c r="M1064" s="45"/>
      <c r="N1064" s="45"/>
      <c r="O1064" s="45"/>
    </row>
    <row r="1065" spans="1:15" x14ac:dyDescent="0.25">
      <c r="A1065" s="59"/>
      <c r="B1065" s="7" t="s">
        <v>79</v>
      </c>
      <c r="C1065" s="7"/>
      <c r="D1065" s="7"/>
      <c r="E1065" s="7"/>
      <c r="F1065" s="45">
        <v>0</v>
      </c>
      <c r="G1065" s="45"/>
      <c r="H1065" s="45"/>
      <c r="I1065" s="45"/>
      <c r="J1065" s="45"/>
      <c r="K1065" s="45"/>
      <c r="L1065" s="45"/>
      <c r="M1065" s="45"/>
      <c r="N1065" s="45"/>
      <c r="O1065" s="45"/>
    </row>
    <row r="1066" spans="1:15" x14ac:dyDescent="0.25">
      <c r="A1066" s="59"/>
      <c r="B1066" s="7" t="s">
        <v>80</v>
      </c>
      <c r="C1066" s="7"/>
      <c r="D1066" s="7"/>
      <c r="E1066" s="7"/>
      <c r="F1066" s="45">
        <v>0</v>
      </c>
      <c r="G1066" s="45"/>
      <c r="H1066" s="45"/>
      <c r="I1066" s="45"/>
      <c r="J1066" s="45"/>
      <c r="K1066" s="45"/>
      <c r="L1066" s="45"/>
      <c r="M1066" s="45"/>
      <c r="N1066" s="45"/>
      <c r="O1066" s="45"/>
    </row>
    <row r="1067" spans="1:15" x14ac:dyDescent="0.25">
      <c r="A1067" s="59" t="s">
        <v>81</v>
      </c>
      <c r="B1067" s="60" t="s">
        <v>82</v>
      </c>
      <c r="C1067" s="7"/>
      <c r="D1067" s="7"/>
      <c r="E1067" s="7"/>
      <c r="F1067" s="41">
        <v>0</v>
      </c>
      <c r="G1067" s="41"/>
      <c r="H1067" s="41"/>
      <c r="I1067" s="41"/>
      <c r="J1067" s="41"/>
      <c r="K1067" s="41"/>
      <c r="L1067" s="41"/>
      <c r="M1067" s="41"/>
      <c r="N1067" s="41"/>
      <c r="O1067" s="41"/>
    </row>
    <row r="1068" spans="1:15" x14ac:dyDescent="0.25">
      <c r="A1068" s="59"/>
      <c r="B1068" s="7" t="s">
        <v>83</v>
      </c>
      <c r="C1068" s="7"/>
      <c r="D1068" s="7"/>
      <c r="E1068" s="7"/>
      <c r="F1068" s="45">
        <v>0</v>
      </c>
      <c r="G1068" s="45"/>
      <c r="H1068" s="45"/>
      <c r="I1068" s="45"/>
      <c r="J1068" s="45"/>
      <c r="K1068" s="45"/>
      <c r="L1068" s="45"/>
      <c r="M1068" s="45"/>
      <c r="N1068" s="45"/>
      <c r="O1068" s="45"/>
    </row>
    <row r="1069" spans="1:15" x14ac:dyDescent="0.25">
      <c r="A1069" s="59"/>
      <c r="B1069" s="7" t="s">
        <v>84</v>
      </c>
      <c r="C1069" s="7"/>
      <c r="D1069" s="7"/>
      <c r="E1069" s="7"/>
      <c r="F1069" s="45">
        <v>0</v>
      </c>
      <c r="G1069" s="45"/>
      <c r="H1069" s="45"/>
      <c r="I1069" s="45"/>
      <c r="J1069" s="45"/>
      <c r="K1069" s="45"/>
      <c r="L1069" s="45"/>
      <c r="M1069" s="45"/>
      <c r="N1069" s="45"/>
      <c r="O1069" s="45"/>
    </row>
    <row r="1070" spans="1:15" x14ac:dyDescent="0.25">
      <c r="A1070" s="59"/>
      <c r="B1070" s="7" t="s">
        <v>85</v>
      </c>
      <c r="C1070" s="7"/>
      <c r="D1070" s="7"/>
      <c r="E1070" s="7"/>
      <c r="F1070" s="45">
        <v>0</v>
      </c>
      <c r="G1070" s="45"/>
      <c r="H1070" s="45"/>
      <c r="I1070" s="45"/>
      <c r="J1070" s="45"/>
      <c r="K1070" s="45"/>
      <c r="L1070" s="45"/>
      <c r="M1070" s="45"/>
      <c r="N1070" s="45"/>
      <c r="O1070" s="45"/>
    </row>
    <row r="1071" spans="1:15" x14ac:dyDescent="0.25">
      <c r="A1071" s="59"/>
      <c r="B1071" s="7" t="s">
        <v>86</v>
      </c>
      <c r="C1071" s="7"/>
      <c r="D1071" s="7"/>
      <c r="E1071" s="7"/>
      <c r="F1071" s="45">
        <v>0</v>
      </c>
      <c r="G1071" s="45"/>
      <c r="H1071" s="45"/>
      <c r="I1071" s="45"/>
      <c r="J1071" s="45"/>
      <c r="K1071" s="45"/>
      <c r="L1071" s="45"/>
      <c r="M1071" s="45"/>
      <c r="N1071" s="45"/>
      <c r="O1071" s="45"/>
    </row>
    <row r="1072" spans="1:15" x14ac:dyDescent="0.25">
      <c r="A1072" s="42"/>
      <c r="B1072" s="7" t="s">
        <v>87</v>
      </c>
      <c r="C1072" s="7"/>
      <c r="D1072" s="7"/>
      <c r="E1072" s="7"/>
      <c r="F1072" s="45">
        <v>0</v>
      </c>
      <c r="G1072" s="45"/>
      <c r="H1072" s="45"/>
      <c r="I1072" s="45"/>
      <c r="J1072" s="45"/>
      <c r="K1072" s="45"/>
      <c r="L1072" s="45"/>
      <c r="M1072" s="45"/>
      <c r="N1072" s="45"/>
      <c r="O1072" s="45"/>
    </row>
    <row r="1073" spans="1:18" x14ac:dyDescent="0.25">
      <c r="A1073" s="42"/>
      <c r="B1073" s="60" t="s">
        <v>88</v>
      </c>
      <c r="C1073" s="7"/>
      <c r="D1073" s="7"/>
      <c r="E1073" s="7"/>
      <c r="F1073" s="61">
        <f>+F1006+F988+F994</f>
        <v>13677873.199999999</v>
      </c>
      <c r="G1073" s="61"/>
      <c r="H1073" s="61"/>
      <c r="I1073" s="61"/>
      <c r="J1073" s="61"/>
      <c r="K1073" s="61"/>
      <c r="L1073" s="61"/>
      <c r="M1073" s="61"/>
      <c r="N1073" s="61"/>
      <c r="O1073" s="61"/>
      <c r="P1073">
        <v>195077773.75999999</v>
      </c>
    </row>
    <row r="1074" spans="1:18" x14ac:dyDescent="0.25">
      <c r="A1074" s="42"/>
      <c r="B1074" s="60"/>
      <c r="C1074" s="7"/>
      <c r="D1074" s="7"/>
      <c r="E1074" s="7"/>
      <c r="F1074" s="45"/>
      <c r="G1074" s="45"/>
      <c r="H1074" s="45"/>
      <c r="I1074" s="45"/>
      <c r="J1074" s="45"/>
      <c r="K1074" s="45"/>
      <c r="L1074" s="45"/>
      <c r="M1074" s="45"/>
      <c r="N1074" s="45"/>
      <c r="O1074" s="45"/>
      <c r="P1074" s="45" t="e">
        <f>+#REF!-P1073</f>
        <v>#REF!</v>
      </c>
      <c r="Q1074" s="45"/>
      <c r="R1074" s="45"/>
    </row>
    <row r="1075" spans="1:18" x14ac:dyDescent="0.25">
      <c r="A1075" s="42"/>
      <c r="B1075" s="60"/>
      <c r="C1075" s="7"/>
      <c r="D1075" s="7"/>
      <c r="E1075" s="7"/>
      <c r="F1075" s="45"/>
      <c r="G1075" s="45"/>
      <c r="H1075" s="45"/>
      <c r="I1075" s="45"/>
      <c r="J1075" s="45"/>
      <c r="K1075" s="45"/>
      <c r="L1075" s="45"/>
      <c r="M1075" s="45"/>
      <c r="N1075" s="45"/>
      <c r="O1075" s="45"/>
      <c r="P1075" s="45"/>
      <c r="Q1075" s="45"/>
      <c r="R1075" s="45"/>
    </row>
    <row r="1076" spans="1:18" x14ac:dyDescent="0.25">
      <c r="A1076" s="42"/>
      <c r="B1076" s="60"/>
      <c r="C1076" s="7"/>
      <c r="D1076" s="7"/>
      <c r="E1076" s="7"/>
      <c r="F1076" s="45"/>
      <c r="G1076" s="45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5"/>
    </row>
    <row r="1077" spans="1:18" x14ac:dyDescent="0.25">
      <c r="A1077" s="59" t="s">
        <v>89</v>
      </c>
      <c r="B1077" s="60" t="s">
        <v>90</v>
      </c>
      <c r="C1077" s="7"/>
      <c r="D1077" s="7"/>
      <c r="E1077" s="7"/>
      <c r="F1077" s="45"/>
      <c r="G1077" s="45"/>
      <c r="H1077" s="45"/>
      <c r="I1077" s="45"/>
      <c r="J1077" s="45"/>
      <c r="K1077" s="45"/>
      <c r="L1077" s="45"/>
      <c r="M1077" s="45"/>
      <c r="N1077" s="45"/>
      <c r="O1077" s="45"/>
      <c r="P1077" s="45"/>
      <c r="Q1077" s="45"/>
      <c r="R1077" s="45"/>
    </row>
    <row r="1078" spans="1:18" x14ac:dyDescent="0.25">
      <c r="A1078" s="59" t="s">
        <v>91</v>
      </c>
      <c r="B1078" s="60" t="s">
        <v>92</v>
      </c>
      <c r="C1078" s="7"/>
      <c r="D1078" s="7"/>
      <c r="E1078" s="7"/>
      <c r="F1078" s="41">
        <v>0</v>
      </c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</row>
    <row r="1079" spans="1:18" x14ac:dyDescent="0.25">
      <c r="A1079" s="42"/>
      <c r="B1079" s="7" t="s">
        <v>93</v>
      </c>
      <c r="C1079" s="7"/>
      <c r="D1079" s="7" t="s">
        <v>94</v>
      </c>
      <c r="E1079" s="7"/>
      <c r="F1079" s="45">
        <v>0</v>
      </c>
      <c r="G1079" s="45"/>
      <c r="H1079" s="45"/>
      <c r="I1079" s="45"/>
      <c r="J1079" s="45"/>
      <c r="K1079" s="45"/>
      <c r="L1079" s="45"/>
      <c r="M1079" s="45"/>
      <c r="N1079" s="45"/>
      <c r="O1079" s="45"/>
      <c r="P1079" s="45"/>
      <c r="Q1079" s="45"/>
      <c r="R1079" s="45"/>
    </row>
    <row r="1080" spans="1:18" x14ac:dyDescent="0.25">
      <c r="A1080" s="42"/>
      <c r="B1080" s="7" t="s">
        <v>95</v>
      </c>
      <c r="C1080" s="7"/>
      <c r="D1080" s="7"/>
      <c r="E1080" s="7"/>
      <c r="F1080" s="45">
        <v>0</v>
      </c>
      <c r="G1080" s="45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R1080" s="45"/>
    </row>
    <row r="1081" spans="1:18" x14ac:dyDescent="0.25">
      <c r="A1081" s="59" t="s">
        <v>96</v>
      </c>
      <c r="B1081" s="62" t="s">
        <v>97</v>
      </c>
      <c r="C1081" s="7"/>
      <c r="D1081" s="7"/>
      <c r="E1081" s="7"/>
      <c r="F1081" s="41">
        <v>0</v>
      </c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</row>
    <row r="1082" spans="1:18" x14ac:dyDescent="0.25">
      <c r="A1082" s="42"/>
      <c r="B1082" s="7" t="s">
        <v>98</v>
      </c>
      <c r="C1082" s="7"/>
      <c r="D1082" s="7"/>
      <c r="E1082" s="7"/>
      <c r="F1082" s="45">
        <v>0</v>
      </c>
      <c r="G1082" s="45"/>
      <c r="H1082" s="45"/>
      <c r="I1082" s="45"/>
      <c r="J1082" s="45"/>
      <c r="K1082" s="45"/>
      <c r="L1082" s="45"/>
      <c r="M1082" s="45"/>
      <c r="N1082" s="45"/>
      <c r="O1082" s="45"/>
      <c r="P1082" s="45"/>
      <c r="Q1082" s="45"/>
      <c r="R1082" s="45"/>
    </row>
    <row r="1083" spans="1:18" x14ac:dyDescent="0.25">
      <c r="A1083" s="42"/>
      <c r="B1083" s="7" t="s">
        <v>99</v>
      </c>
      <c r="C1083" s="7"/>
      <c r="D1083" s="7"/>
      <c r="E1083" s="7"/>
      <c r="F1083" s="45">
        <v>0</v>
      </c>
      <c r="G1083" s="45"/>
      <c r="H1083" s="45"/>
      <c r="I1083" s="45"/>
      <c r="J1083" s="45"/>
      <c r="K1083" s="45"/>
      <c r="L1083" s="45"/>
      <c r="M1083" s="45"/>
      <c r="N1083" s="45"/>
      <c r="O1083" s="45"/>
      <c r="P1083" s="45"/>
      <c r="Q1083" s="45"/>
      <c r="R1083" s="45"/>
    </row>
    <row r="1084" spans="1:18" x14ac:dyDescent="0.25">
      <c r="A1084" s="59" t="s">
        <v>100</v>
      </c>
      <c r="B1084" s="60" t="s">
        <v>101</v>
      </c>
      <c r="C1084" s="7"/>
      <c r="D1084" s="7"/>
      <c r="E1084" s="7"/>
      <c r="F1084" s="41">
        <v>0</v>
      </c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</row>
    <row r="1085" spans="1:18" x14ac:dyDescent="0.25">
      <c r="A1085" s="42"/>
      <c r="B1085" s="63" t="s">
        <v>102</v>
      </c>
      <c r="C1085" s="7"/>
      <c r="D1085" s="7"/>
      <c r="E1085" s="7"/>
      <c r="F1085" s="45">
        <v>0</v>
      </c>
      <c r="G1085" s="45"/>
      <c r="H1085" s="45"/>
      <c r="I1085" s="45"/>
      <c r="J1085" s="45"/>
      <c r="K1085" s="45"/>
      <c r="L1085" s="45"/>
      <c r="M1085" s="45"/>
      <c r="N1085" s="45"/>
      <c r="O1085" s="45"/>
      <c r="P1085" s="45"/>
      <c r="Q1085" s="45"/>
      <c r="R1085" s="45"/>
    </row>
    <row r="1086" spans="1:18" x14ac:dyDescent="0.25">
      <c r="A1086" s="42"/>
      <c r="B1086" s="63" t="s">
        <v>103</v>
      </c>
      <c r="C1086" s="7"/>
      <c r="D1086" s="7"/>
      <c r="E1086" s="7"/>
      <c r="F1086" s="64">
        <v>0</v>
      </c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</row>
    <row r="1087" spans="1:18" x14ac:dyDescent="0.25">
      <c r="A1087" s="42"/>
      <c r="B1087" s="60" t="s">
        <v>104</v>
      </c>
      <c r="C1087" s="7"/>
      <c r="D1087" s="7"/>
      <c r="E1087" s="7"/>
      <c r="F1087" s="41">
        <f>+F1083+F1082+F1081+F1080+F1078+F1077</f>
        <v>0</v>
      </c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</row>
    <row r="1088" spans="1:18" x14ac:dyDescent="0.25">
      <c r="A1088" s="42"/>
      <c r="B1088" s="60"/>
      <c r="C1088" s="7"/>
      <c r="D1088" s="7"/>
      <c r="E1088" s="7"/>
      <c r="F1088" s="45"/>
      <c r="G1088" s="45"/>
      <c r="H1088" s="45"/>
      <c r="I1088" s="45"/>
      <c r="J1088" s="45"/>
      <c r="K1088" s="45"/>
      <c r="L1088" s="45"/>
      <c r="M1088" s="45"/>
      <c r="N1088" s="45"/>
      <c r="O1088" s="45"/>
      <c r="P1088" s="45"/>
      <c r="Q1088" s="45"/>
      <c r="R1088" s="45"/>
    </row>
    <row r="1089" spans="1:21" ht="15.75" thickBot="1" x14ac:dyDescent="0.3">
      <c r="A1089" s="7"/>
      <c r="B1089" s="60" t="s">
        <v>105</v>
      </c>
      <c r="C1089" s="7"/>
      <c r="D1089" s="7"/>
      <c r="E1089" s="7"/>
      <c r="F1089" s="65">
        <f>+F1087+F1073</f>
        <v>13677873.199999999</v>
      </c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28" t="e">
        <f>+F1089+#REF!+#REF!+#REF!+#REF!+#REF!+#REF!+#REF!</f>
        <v>#REF!</v>
      </c>
      <c r="T1089" s="28"/>
    </row>
    <row r="1090" spans="1:21" ht="15.75" thickTop="1" x14ac:dyDescent="0.25">
      <c r="A1090" s="7"/>
      <c r="B1090" s="60"/>
      <c r="C1090" s="7"/>
      <c r="D1090" s="7"/>
      <c r="E1090" s="7"/>
      <c r="F1090" s="41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</row>
    <row r="1091" spans="1:21" x14ac:dyDescent="0.25">
      <c r="A1091" s="7"/>
      <c r="B1091" s="60"/>
      <c r="C1091" s="7"/>
      <c r="D1091" s="7"/>
      <c r="E1091" s="7"/>
      <c r="F1091" s="41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28">
        <v>175617649.63999999</v>
      </c>
      <c r="T1091" s="28"/>
      <c r="U1091" s="236">
        <v>44439</v>
      </c>
    </row>
    <row r="1092" spans="1:21" x14ac:dyDescent="0.25">
      <c r="A1092" s="7"/>
      <c r="B1092" s="60"/>
      <c r="C1092" s="7"/>
      <c r="D1092" s="7"/>
      <c r="E1092" s="7"/>
      <c r="F1092" s="41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28" t="e">
        <f>+S1089-S1091</f>
        <v>#REF!</v>
      </c>
      <c r="T1092" s="28"/>
    </row>
    <row r="1093" spans="1:21" x14ac:dyDescent="0.25">
      <c r="A1093" s="7"/>
      <c r="B1093" s="60"/>
      <c r="C1093" s="7"/>
      <c r="D1093" s="7"/>
      <c r="E1093" s="7"/>
      <c r="F1093" s="41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28">
        <v>176262849.15000001</v>
      </c>
      <c r="T1093" s="28"/>
      <c r="U1093" s="236">
        <v>44440</v>
      </c>
    </row>
    <row r="1094" spans="1:21" ht="15" customHeight="1" x14ac:dyDescent="0.25">
      <c r="A1094" s="418" t="s">
        <v>106</v>
      </c>
      <c r="B1094" s="418"/>
      <c r="C1094" s="418"/>
      <c r="D1094" s="418"/>
      <c r="E1094" s="418"/>
      <c r="F1094" s="242" t="s">
        <v>107</v>
      </c>
      <c r="G1094" s="248"/>
      <c r="H1094" s="255"/>
      <c r="I1094" s="307"/>
      <c r="J1094" s="258"/>
      <c r="K1094" s="307"/>
      <c r="L1094" s="262"/>
      <c r="M1094" s="265"/>
      <c r="N1094" s="285"/>
      <c r="O1094" s="269"/>
      <c r="P1094" s="67"/>
      <c r="Q1094" s="67"/>
      <c r="R1094" s="67"/>
    </row>
    <row r="1095" spans="1:21" x14ac:dyDescent="0.25">
      <c r="A1095" s="67"/>
      <c r="B1095" s="30"/>
      <c r="C1095" s="30"/>
      <c r="D1095" s="29"/>
      <c r="E1095" s="29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28">
        <v>175800650.13999999</v>
      </c>
      <c r="T1095" s="28"/>
      <c r="U1095" t="s">
        <v>190</v>
      </c>
    </row>
    <row r="1096" spans="1:21" x14ac:dyDescent="0.25">
      <c r="A1096" s="30"/>
      <c r="B1096" s="30"/>
      <c r="C1096" s="30"/>
      <c r="D1096" s="29"/>
      <c r="E1096" s="29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</row>
    <row r="1097" spans="1:21" ht="15" customHeight="1" x14ac:dyDescent="0.25">
      <c r="A1097" s="421" t="s">
        <v>189</v>
      </c>
      <c r="B1097" s="421"/>
      <c r="C1097" s="421"/>
      <c r="D1097" s="421"/>
      <c r="E1097" s="421"/>
      <c r="F1097" s="243" t="s">
        <v>191</v>
      </c>
      <c r="G1097" s="246"/>
      <c r="H1097" s="253"/>
      <c r="I1097" s="308"/>
      <c r="J1097" s="256"/>
      <c r="K1097" s="308"/>
      <c r="L1097" s="259"/>
      <c r="M1097" s="263"/>
      <c r="N1097" s="287"/>
      <c r="O1097" s="267"/>
      <c r="P1097" s="240"/>
      <c r="Q1097" s="240"/>
      <c r="R1097" s="240"/>
      <c r="S1097" s="28">
        <f>+S1095-S1091</f>
        <v>183000.5</v>
      </c>
      <c r="T1097" s="28"/>
    </row>
    <row r="1098" spans="1:21" ht="15" customHeight="1" x14ac:dyDescent="0.25">
      <c r="A1098" s="420" t="s">
        <v>108</v>
      </c>
      <c r="B1098" s="420"/>
      <c r="C1098" s="420"/>
      <c r="D1098" s="420"/>
      <c r="E1098" s="420"/>
      <c r="F1098" s="245" t="s">
        <v>192</v>
      </c>
      <c r="G1098" s="245"/>
      <c r="H1098" s="245"/>
      <c r="I1098" s="245"/>
      <c r="J1098" s="245"/>
      <c r="K1098" s="245"/>
      <c r="L1098" s="245"/>
      <c r="M1098" s="245"/>
      <c r="N1098" s="245"/>
      <c r="O1098" s="245"/>
      <c r="P1098" s="241"/>
      <c r="Q1098" s="241"/>
      <c r="R1098" s="241"/>
      <c r="S1098">
        <v>22814.1</v>
      </c>
    </row>
    <row r="1099" spans="1:21" x14ac:dyDescent="0.25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28">
        <f>+S1097+S1098</f>
        <v>205814.6</v>
      </c>
      <c r="T1099" s="28"/>
    </row>
    <row r="1100" spans="1:21" x14ac:dyDescent="0.25">
      <c r="S1100" s="28"/>
      <c r="T1100" s="28"/>
    </row>
    <row r="1102" spans="1:21" x14ac:dyDescent="0.25">
      <c r="S1102" s="28">
        <f>+P1089-S1093</f>
        <v>-176262849.15000001</v>
      </c>
      <c r="T1102" s="28"/>
    </row>
    <row r="1103" spans="1:21" x14ac:dyDescent="0.25">
      <c r="S1103" s="28"/>
      <c r="T1103" s="28"/>
    </row>
    <row r="1104" spans="1:21" x14ac:dyDescent="0.25">
      <c r="S1104" s="28"/>
      <c r="T1104" s="28"/>
    </row>
    <row r="1105" spans="1:20" x14ac:dyDescent="0.25">
      <c r="S1105" s="28"/>
      <c r="T1105" s="28"/>
    </row>
    <row r="1106" spans="1:20" x14ac:dyDescent="0.25">
      <c r="S1106" s="28"/>
      <c r="T1106" s="28"/>
    </row>
    <row r="1107" spans="1:20" x14ac:dyDescent="0.25">
      <c r="S1107" s="28"/>
      <c r="T1107" s="28"/>
    </row>
    <row r="1108" spans="1:20" x14ac:dyDescent="0.25">
      <c r="S1108" s="28"/>
      <c r="T1108" s="28"/>
    </row>
    <row r="1109" spans="1:20" x14ac:dyDescent="0.25">
      <c r="S1109" s="28"/>
      <c r="T1109" s="28"/>
    </row>
    <row r="1110" spans="1:20" x14ac:dyDescent="0.25">
      <c r="S1110" s="28"/>
      <c r="T1110" s="28"/>
    </row>
    <row r="1111" spans="1:20" x14ac:dyDescent="0.25">
      <c r="S1111" s="28"/>
      <c r="T1111" s="28"/>
    </row>
    <row r="1112" spans="1:20" x14ac:dyDescent="0.25">
      <c r="S1112" s="28"/>
      <c r="T1112" s="28"/>
    </row>
    <row r="1113" spans="1:20" x14ac:dyDescent="0.25">
      <c r="S1113" s="28"/>
      <c r="T1113" s="28"/>
    </row>
    <row r="1114" spans="1:20" x14ac:dyDescent="0.25">
      <c r="S1114" s="28"/>
      <c r="T1114" s="28"/>
    </row>
    <row r="1115" spans="1:20" x14ac:dyDescent="0.25">
      <c r="S1115" s="28"/>
      <c r="T1115" s="28"/>
    </row>
    <row r="1116" spans="1:20" x14ac:dyDescent="0.25">
      <c r="S1116" s="28"/>
      <c r="T1116" s="28"/>
    </row>
    <row r="1117" spans="1:20" x14ac:dyDescent="0.25">
      <c r="S1117" s="28"/>
      <c r="T1117" s="28"/>
    </row>
    <row r="1119" spans="1:20" x14ac:dyDescent="0.25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</row>
    <row r="1130" spans="1:18" x14ac:dyDescent="0.25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</row>
    <row r="1131" spans="1:18" x14ac:dyDescent="0.25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</row>
    <row r="1132" spans="1:18" x14ac:dyDescent="0.25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</row>
    <row r="1133" spans="1:18" x14ac:dyDescent="0.25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</row>
    <row r="1134" spans="1:18" ht="15" customHeight="1" x14ac:dyDescent="0.25">
      <c r="A1134" s="409" t="s">
        <v>0</v>
      </c>
      <c r="B1134" s="409"/>
      <c r="C1134" s="409"/>
      <c r="D1134" s="409"/>
      <c r="E1134" s="409"/>
      <c r="F1134" s="409"/>
      <c r="G1134" s="409"/>
      <c r="H1134" s="409"/>
      <c r="I1134" s="409"/>
      <c r="J1134" s="409"/>
      <c r="K1134" s="409"/>
      <c r="L1134" s="409"/>
      <c r="M1134" s="409"/>
      <c r="N1134" s="409"/>
      <c r="O1134" s="409"/>
      <c r="P1134" s="409"/>
      <c r="Q1134" s="392"/>
      <c r="R1134" s="294"/>
    </row>
    <row r="1135" spans="1:18" ht="15" customHeight="1" x14ac:dyDescent="0.25">
      <c r="A1135" s="409" t="s">
        <v>187</v>
      </c>
      <c r="B1135" s="409"/>
      <c r="C1135" s="409"/>
      <c r="D1135" s="409"/>
      <c r="E1135" s="409"/>
      <c r="F1135" s="409"/>
      <c r="G1135" s="409"/>
      <c r="H1135" s="409"/>
      <c r="I1135" s="409"/>
      <c r="J1135" s="409"/>
      <c r="K1135" s="409"/>
      <c r="L1135" s="409"/>
      <c r="M1135" s="409"/>
      <c r="N1135" s="409"/>
      <c r="O1135" s="409"/>
      <c r="P1135" s="409"/>
      <c r="Q1135" s="392"/>
      <c r="R1135" s="294"/>
    </row>
    <row r="1136" spans="1:18" x14ac:dyDescent="0.25">
      <c r="A1136" s="31" t="s">
        <v>2</v>
      </c>
      <c r="B1136" s="2"/>
      <c r="C1136" s="3"/>
      <c r="D1136" s="3"/>
      <c r="E1136" s="3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</row>
    <row r="1137" spans="1:20" x14ac:dyDescent="0.25">
      <c r="A1137" s="32" t="s">
        <v>3</v>
      </c>
      <c r="B1137" s="33" t="s">
        <v>4</v>
      </c>
      <c r="C1137" s="5"/>
      <c r="D1137" s="5"/>
      <c r="E1137" s="6"/>
      <c r="F1137" s="34" t="s">
        <v>5</v>
      </c>
      <c r="G1137" s="36"/>
      <c r="H1137" s="36"/>
      <c r="I1137" s="36"/>
      <c r="J1137" s="36"/>
      <c r="K1137" s="36"/>
      <c r="L1137" s="36"/>
      <c r="M1137" s="36"/>
      <c r="N1137" s="36"/>
      <c r="O1137" s="36"/>
      <c r="P1137" s="37" t="s">
        <v>7</v>
      </c>
      <c r="Q1137" s="79"/>
      <c r="R1137" s="79"/>
    </row>
    <row r="1138" spans="1:20" x14ac:dyDescent="0.25">
      <c r="A1138" s="38" t="s">
        <v>8</v>
      </c>
      <c r="B1138" s="39" t="s">
        <v>9</v>
      </c>
      <c r="C1138" s="39"/>
      <c r="D1138" s="40"/>
      <c r="E1138" s="40"/>
      <c r="F1138" s="41">
        <f>+F1139+F1140+F1143</f>
        <v>13240183.34</v>
      </c>
      <c r="G1138" s="41"/>
      <c r="H1138" s="41"/>
      <c r="I1138" s="41"/>
      <c r="J1138" s="41"/>
      <c r="K1138" s="41"/>
      <c r="L1138" s="41"/>
      <c r="M1138" s="41"/>
      <c r="N1138" s="41"/>
      <c r="O1138" s="41"/>
      <c r="P1138" s="41">
        <f>+P1139+P1140+P1142+P1141+P1143</f>
        <v>13240183.34</v>
      </c>
      <c r="Q1138" s="41"/>
      <c r="R1138" s="41"/>
      <c r="S1138" s="28" t="e">
        <f>+#REF!+#REF!+#REF!+#REF!+#REF!+#REF!+#REF!+#REF!+#REF!+#REF!+F1138</f>
        <v>#REF!</v>
      </c>
      <c r="T1138" s="28"/>
    </row>
    <row r="1139" spans="1:20" x14ac:dyDescent="0.25">
      <c r="A1139" s="42"/>
      <c r="B1139" s="43" t="s">
        <v>10</v>
      </c>
      <c r="C1139" s="44"/>
      <c r="D1139" s="44"/>
      <c r="E1139" s="40"/>
      <c r="F1139" s="45">
        <v>11393082.130000001</v>
      </c>
      <c r="G1139" s="45"/>
      <c r="H1139" s="45"/>
      <c r="I1139" s="45"/>
      <c r="J1139" s="45"/>
      <c r="K1139" s="45"/>
      <c r="L1139" s="45"/>
      <c r="M1139" s="45"/>
      <c r="N1139" s="45"/>
      <c r="O1139" s="45"/>
      <c r="P1139" s="45">
        <f>SUM(F1139:F1139)</f>
        <v>11393082.130000001</v>
      </c>
      <c r="Q1139" s="45"/>
      <c r="R1139" s="45"/>
      <c r="S1139" s="28"/>
      <c r="T1139" s="28"/>
    </row>
    <row r="1140" spans="1:20" x14ac:dyDescent="0.25">
      <c r="A1140" s="42"/>
      <c r="B1140" s="43" t="s">
        <v>11</v>
      </c>
      <c r="C1140" s="44"/>
      <c r="D1140" s="44"/>
      <c r="E1140" s="40"/>
      <c r="F1140" s="45">
        <v>125000</v>
      </c>
      <c r="G1140" s="45"/>
      <c r="H1140" s="45"/>
      <c r="I1140" s="45"/>
      <c r="J1140" s="45"/>
      <c r="K1140" s="45"/>
      <c r="L1140" s="45"/>
      <c r="M1140" s="45"/>
      <c r="N1140" s="45"/>
      <c r="O1140" s="45"/>
      <c r="P1140" s="45">
        <f>SUM(F1140:F1140)</f>
        <v>125000</v>
      </c>
      <c r="Q1140" s="45"/>
      <c r="R1140" s="45"/>
    </row>
    <row r="1141" spans="1:20" x14ac:dyDescent="0.25">
      <c r="A1141" s="42"/>
      <c r="B1141" s="46" t="s">
        <v>145</v>
      </c>
      <c r="C1141" s="47"/>
      <c r="D1141" s="47"/>
      <c r="E1141" s="40"/>
      <c r="F1141" s="45">
        <v>0</v>
      </c>
      <c r="G1141" s="45"/>
      <c r="H1141" s="45"/>
      <c r="I1141" s="45"/>
      <c r="J1141" s="45"/>
      <c r="K1141" s="45"/>
      <c r="L1141" s="45"/>
      <c r="M1141" s="45"/>
      <c r="N1141" s="45"/>
      <c r="O1141" s="45"/>
      <c r="P1141" s="45">
        <f>SUM(F1141:F1141)</f>
        <v>0</v>
      </c>
      <c r="Q1141" s="45"/>
      <c r="R1141" s="45"/>
    </row>
    <row r="1142" spans="1:20" x14ac:dyDescent="0.25">
      <c r="A1142" s="42"/>
      <c r="B1142" s="46" t="s">
        <v>146</v>
      </c>
      <c r="C1142" s="47"/>
      <c r="D1142" s="47"/>
      <c r="E1142" s="40"/>
      <c r="F1142" s="45">
        <v>0</v>
      </c>
      <c r="G1142" s="45"/>
      <c r="H1142" s="45"/>
      <c r="I1142" s="45"/>
      <c r="J1142" s="45"/>
      <c r="K1142" s="45"/>
      <c r="L1142" s="45"/>
      <c r="M1142" s="45"/>
      <c r="N1142" s="45"/>
      <c r="O1142" s="45"/>
      <c r="P1142" s="45">
        <f>SUM(F1142:F1142)</f>
        <v>0</v>
      </c>
      <c r="Q1142" s="45"/>
      <c r="R1142" s="45"/>
    </row>
    <row r="1143" spans="1:20" x14ac:dyDescent="0.25">
      <c r="A1143" s="42"/>
      <c r="B1143" s="238" t="s">
        <v>147</v>
      </c>
      <c r="C1143" s="238"/>
      <c r="D1143" s="238"/>
      <c r="E1143" s="40"/>
      <c r="F1143" s="45">
        <v>1722101.21</v>
      </c>
      <c r="G1143" s="45"/>
      <c r="H1143" s="45"/>
      <c r="I1143" s="45"/>
      <c r="J1143" s="45"/>
      <c r="K1143" s="45"/>
      <c r="L1143" s="45"/>
      <c r="M1143" s="45"/>
      <c r="N1143" s="45"/>
      <c r="O1143" s="45"/>
      <c r="P1143" s="45">
        <f>SUM(F1143:F1143)</f>
        <v>1722101.21</v>
      </c>
      <c r="Q1143" s="45"/>
      <c r="R1143" s="45"/>
    </row>
    <row r="1144" spans="1:20" x14ac:dyDescent="0.25">
      <c r="A1144" s="38" t="s">
        <v>12</v>
      </c>
      <c r="B1144" s="49" t="s">
        <v>13</v>
      </c>
      <c r="C1144" s="44"/>
      <c r="D1144" s="40"/>
      <c r="E1144" s="40"/>
      <c r="F1144" s="41">
        <f>+F1145+F1146+F1150+F1149</f>
        <v>231162.87</v>
      </c>
      <c r="G1144" s="41"/>
      <c r="H1144" s="41"/>
      <c r="I1144" s="41"/>
      <c r="J1144" s="41"/>
      <c r="K1144" s="41"/>
      <c r="L1144" s="41"/>
      <c r="M1144" s="41"/>
      <c r="N1144" s="41"/>
      <c r="O1144" s="41"/>
      <c r="P1144" s="41">
        <f>SUM(P1145:P1155)</f>
        <v>231162.87</v>
      </c>
      <c r="Q1144" s="41"/>
      <c r="R1144" s="41"/>
      <c r="S1144" s="28">
        <f>+P1145+P1146+P1147+P1148+P1149+P1150+P1151+P1152+P1153+P1154</f>
        <v>231162.87</v>
      </c>
      <c r="T1144" s="28"/>
    </row>
    <row r="1145" spans="1:20" x14ac:dyDescent="0.25">
      <c r="A1145" s="42"/>
      <c r="B1145" s="43" t="s">
        <v>14</v>
      </c>
      <c r="C1145" s="44"/>
      <c r="D1145" s="44"/>
      <c r="E1145" s="40"/>
      <c r="F1145" s="45">
        <v>54292.87</v>
      </c>
      <c r="G1145" s="45"/>
      <c r="H1145" s="45"/>
      <c r="I1145" s="45"/>
      <c r="J1145" s="45"/>
      <c r="K1145" s="45"/>
      <c r="L1145" s="45"/>
      <c r="M1145" s="45"/>
      <c r="N1145" s="45"/>
      <c r="O1145" s="45"/>
      <c r="P1145" s="45">
        <f t="shared" ref="P1145:P1155" si="37">SUM(F1145:F1145)</f>
        <v>54292.87</v>
      </c>
      <c r="Q1145" s="45"/>
      <c r="R1145" s="45"/>
    </row>
    <row r="1146" spans="1:20" x14ac:dyDescent="0.25">
      <c r="A1146" s="50"/>
      <c r="B1146" s="7" t="s">
        <v>15</v>
      </c>
      <c r="C1146" s="238"/>
      <c r="D1146" s="238"/>
      <c r="E1146" s="40"/>
      <c r="F1146" s="45">
        <f t="shared" ref="F1146:F1148" si="38">SUM(E1146:E1146)</f>
        <v>0</v>
      </c>
      <c r="G1146" s="45"/>
      <c r="H1146" s="45"/>
      <c r="I1146" s="45"/>
      <c r="J1146" s="45"/>
      <c r="K1146" s="45"/>
      <c r="L1146" s="45"/>
      <c r="M1146" s="45"/>
      <c r="N1146" s="45"/>
      <c r="O1146" s="45"/>
      <c r="P1146" s="45">
        <f t="shared" si="37"/>
        <v>0</v>
      </c>
      <c r="Q1146" s="45"/>
      <c r="R1146" s="45"/>
    </row>
    <row r="1147" spans="1:20" x14ac:dyDescent="0.25">
      <c r="A1147" s="42">
        <v>48850</v>
      </c>
      <c r="B1147" s="43" t="s">
        <v>16</v>
      </c>
      <c r="C1147" s="44"/>
      <c r="D1147" s="44"/>
      <c r="E1147" s="40"/>
      <c r="F1147" s="45">
        <f t="shared" si="38"/>
        <v>0</v>
      </c>
      <c r="G1147" s="45"/>
      <c r="H1147" s="45"/>
      <c r="I1147" s="45"/>
      <c r="J1147" s="45"/>
      <c r="K1147" s="45"/>
      <c r="L1147" s="45"/>
      <c r="M1147" s="45"/>
      <c r="N1147" s="45"/>
      <c r="O1147" s="45"/>
      <c r="P1147" s="45">
        <f t="shared" si="37"/>
        <v>0</v>
      </c>
      <c r="Q1147" s="45"/>
      <c r="R1147" s="45"/>
    </row>
    <row r="1148" spans="1:20" x14ac:dyDescent="0.25">
      <c r="A1148" s="42"/>
      <c r="B1148" s="51" t="s">
        <v>17</v>
      </c>
      <c r="C1148" s="51"/>
      <c r="D1148" s="51"/>
      <c r="E1148" s="40"/>
      <c r="F1148" s="45">
        <f t="shared" si="38"/>
        <v>0</v>
      </c>
      <c r="G1148" s="45"/>
      <c r="H1148" s="45"/>
      <c r="I1148" s="45"/>
      <c r="J1148" s="45"/>
      <c r="K1148" s="45"/>
      <c r="L1148" s="45"/>
      <c r="M1148" s="45"/>
      <c r="N1148" s="45"/>
      <c r="O1148" s="45"/>
      <c r="P1148" s="45">
        <f t="shared" si="37"/>
        <v>0</v>
      </c>
      <c r="Q1148" s="45"/>
      <c r="R1148" s="45"/>
    </row>
    <row r="1149" spans="1:20" x14ac:dyDescent="0.25">
      <c r="A1149" s="42"/>
      <c r="B1149" s="43" t="s">
        <v>18</v>
      </c>
      <c r="C1149" s="44"/>
      <c r="D1149" s="44"/>
      <c r="E1149" s="52"/>
      <c r="F1149" s="45">
        <v>75000</v>
      </c>
      <c r="G1149" s="45"/>
      <c r="H1149" s="45"/>
      <c r="I1149" s="45"/>
      <c r="J1149" s="45"/>
      <c r="K1149" s="45"/>
      <c r="L1149" s="45"/>
      <c r="M1149" s="45"/>
      <c r="N1149" s="45"/>
      <c r="O1149" s="45"/>
      <c r="P1149" s="45">
        <f t="shared" si="37"/>
        <v>75000</v>
      </c>
      <c r="Q1149" s="45"/>
      <c r="R1149" s="45"/>
    </row>
    <row r="1150" spans="1:20" x14ac:dyDescent="0.25">
      <c r="A1150" s="42"/>
      <c r="B1150" s="43" t="s">
        <v>19</v>
      </c>
      <c r="C1150" s="44"/>
      <c r="D1150" s="44"/>
      <c r="E1150" s="40"/>
      <c r="F1150" s="45">
        <v>101870</v>
      </c>
      <c r="G1150" s="45"/>
      <c r="H1150" s="45"/>
      <c r="I1150" s="45"/>
      <c r="J1150" s="45"/>
      <c r="K1150" s="45"/>
      <c r="L1150" s="45"/>
      <c r="M1150" s="45"/>
      <c r="N1150" s="45"/>
      <c r="O1150" s="45"/>
      <c r="P1150" s="45">
        <f t="shared" si="37"/>
        <v>101870</v>
      </c>
      <c r="Q1150" s="45"/>
      <c r="R1150" s="45"/>
    </row>
    <row r="1151" spans="1:20" x14ac:dyDescent="0.25">
      <c r="A1151" s="42"/>
      <c r="B1151" s="7" t="s">
        <v>20</v>
      </c>
      <c r="C1151" s="44"/>
      <c r="D1151" s="44"/>
      <c r="E1151" s="40"/>
      <c r="F1151" s="45">
        <v>0</v>
      </c>
      <c r="G1151" s="45"/>
      <c r="H1151" s="45"/>
      <c r="I1151" s="45"/>
      <c r="J1151" s="45"/>
      <c r="K1151" s="45"/>
      <c r="L1151" s="45"/>
      <c r="M1151" s="45"/>
      <c r="N1151" s="45"/>
      <c r="O1151" s="45"/>
      <c r="P1151" s="45">
        <f t="shared" si="37"/>
        <v>0</v>
      </c>
      <c r="Q1151" s="45"/>
      <c r="R1151" s="45"/>
    </row>
    <row r="1152" spans="1:20" x14ac:dyDescent="0.25">
      <c r="A1152" s="42"/>
      <c r="B1152" s="238" t="s">
        <v>21</v>
      </c>
      <c r="C1152" s="238"/>
      <c r="D1152" s="238"/>
      <c r="E1152" s="238"/>
      <c r="F1152" s="45">
        <v>0</v>
      </c>
      <c r="G1152" s="45"/>
      <c r="H1152" s="45"/>
      <c r="I1152" s="45"/>
      <c r="J1152" s="45"/>
      <c r="K1152" s="45"/>
      <c r="L1152" s="45"/>
      <c r="M1152" s="45"/>
      <c r="N1152" s="45"/>
      <c r="O1152" s="45"/>
      <c r="P1152" s="45">
        <f t="shared" si="37"/>
        <v>0</v>
      </c>
      <c r="Q1152" s="45"/>
      <c r="R1152" s="45"/>
    </row>
    <row r="1153" spans="1:20" x14ac:dyDescent="0.25">
      <c r="A1153" s="42"/>
      <c r="B1153" s="7" t="s">
        <v>22</v>
      </c>
      <c r="C1153" s="238"/>
      <c r="D1153" s="238"/>
      <c r="E1153" s="238"/>
      <c r="F1153" s="45">
        <v>0</v>
      </c>
      <c r="G1153" s="45"/>
      <c r="H1153" s="45"/>
      <c r="I1153" s="45"/>
      <c r="J1153" s="45"/>
      <c r="K1153" s="45"/>
      <c r="L1153" s="45"/>
      <c r="M1153" s="45"/>
      <c r="N1153" s="45"/>
      <c r="O1153" s="45"/>
      <c r="P1153" s="45">
        <f t="shared" si="37"/>
        <v>0</v>
      </c>
      <c r="Q1153" s="45"/>
      <c r="R1153" s="45"/>
    </row>
    <row r="1154" spans="1:20" x14ac:dyDescent="0.25">
      <c r="A1154" s="42"/>
      <c r="B1154" s="7" t="s">
        <v>23</v>
      </c>
      <c r="C1154" s="238"/>
      <c r="D1154" s="238"/>
      <c r="E1154" s="40"/>
      <c r="F1154" s="45">
        <v>0</v>
      </c>
      <c r="G1154" s="45"/>
      <c r="H1154" s="45"/>
      <c r="I1154" s="45"/>
      <c r="J1154" s="45"/>
      <c r="K1154" s="45"/>
      <c r="L1154" s="45"/>
      <c r="M1154" s="45"/>
      <c r="N1154" s="45"/>
      <c r="O1154" s="45"/>
      <c r="P1154" s="45">
        <f t="shared" si="37"/>
        <v>0</v>
      </c>
      <c r="Q1154" s="45"/>
      <c r="R1154" s="45"/>
    </row>
    <row r="1155" spans="1:20" x14ac:dyDescent="0.25">
      <c r="A1155" s="42"/>
      <c r="B1155" s="238" t="s">
        <v>148</v>
      </c>
      <c r="C1155" s="238"/>
      <c r="D1155" s="238"/>
      <c r="E1155" s="40"/>
      <c r="F1155" s="45">
        <v>0</v>
      </c>
      <c r="G1155" s="45"/>
      <c r="H1155" s="45"/>
      <c r="I1155" s="45"/>
      <c r="J1155" s="45"/>
      <c r="K1155" s="45"/>
      <c r="L1155" s="45"/>
      <c r="M1155" s="45"/>
      <c r="N1155" s="45"/>
      <c r="O1155" s="45"/>
      <c r="P1155" s="45">
        <f t="shared" si="37"/>
        <v>0</v>
      </c>
      <c r="Q1155" s="45"/>
      <c r="R1155" s="45"/>
    </row>
    <row r="1156" spans="1:20" x14ac:dyDescent="0.25">
      <c r="A1156" s="38" t="s">
        <v>24</v>
      </c>
      <c r="B1156" s="49" t="s">
        <v>25</v>
      </c>
      <c r="C1156" s="44"/>
      <c r="D1156" s="40"/>
      <c r="E1156" s="40"/>
      <c r="F1156" s="41">
        <f>+F1163</f>
        <v>206526.99</v>
      </c>
      <c r="G1156" s="41"/>
      <c r="H1156" s="41"/>
      <c r="I1156" s="41"/>
      <c r="J1156" s="41"/>
      <c r="K1156" s="41"/>
      <c r="L1156" s="41"/>
      <c r="M1156" s="41"/>
      <c r="N1156" s="41"/>
      <c r="O1156" s="41"/>
      <c r="P1156" s="41">
        <f>SUM(P1157:P1167)</f>
        <v>206526.99</v>
      </c>
      <c r="Q1156" s="41"/>
      <c r="R1156" s="41"/>
      <c r="S1156" s="28" t="e">
        <f>+#REF!+#REF!+#REF!+#REF!+#REF!+#REF!+#REF!+#REF!+#REF!+#REF!+F1156</f>
        <v>#REF!</v>
      </c>
      <c r="T1156" s="28"/>
    </row>
    <row r="1157" spans="1:20" x14ac:dyDescent="0.25">
      <c r="A1157" s="42"/>
      <c r="B1157" s="238" t="s">
        <v>149</v>
      </c>
      <c r="C1157" s="238"/>
      <c r="D1157" s="238"/>
      <c r="E1157" s="40"/>
      <c r="F1157" s="45">
        <v>0</v>
      </c>
      <c r="G1157" s="45"/>
      <c r="H1157" s="45"/>
      <c r="I1157" s="45"/>
      <c r="J1157" s="45"/>
      <c r="K1157" s="45"/>
      <c r="L1157" s="45"/>
      <c r="M1157" s="45"/>
      <c r="N1157" s="45"/>
      <c r="O1157" s="45"/>
      <c r="P1157" s="45">
        <f t="shared" ref="P1157:P1167" si="39">SUM(F1157:F1157)</f>
        <v>0</v>
      </c>
      <c r="Q1157" s="45"/>
      <c r="R1157" s="45"/>
    </row>
    <row r="1158" spans="1:20" x14ac:dyDescent="0.25">
      <c r="A1158" s="42"/>
      <c r="B1158" s="43" t="s">
        <v>26</v>
      </c>
      <c r="C1158" s="44"/>
      <c r="D1158" s="44"/>
      <c r="E1158" s="40"/>
      <c r="F1158" s="45">
        <v>0</v>
      </c>
      <c r="G1158" s="45"/>
      <c r="H1158" s="45"/>
      <c r="I1158" s="45"/>
      <c r="J1158" s="45"/>
      <c r="K1158" s="45"/>
      <c r="L1158" s="45"/>
      <c r="M1158" s="45"/>
      <c r="N1158" s="45"/>
      <c r="O1158" s="45"/>
      <c r="P1158" s="45">
        <f t="shared" si="39"/>
        <v>0</v>
      </c>
      <c r="Q1158" s="45"/>
      <c r="R1158" s="45"/>
    </row>
    <row r="1159" spans="1:20" x14ac:dyDescent="0.25">
      <c r="A1159" s="42"/>
      <c r="B1159" s="238" t="s">
        <v>150</v>
      </c>
      <c r="C1159" s="238"/>
      <c r="D1159" s="238"/>
      <c r="E1159" s="40"/>
      <c r="F1159" s="45">
        <v>0</v>
      </c>
      <c r="G1159" s="45"/>
      <c r="H1159" s="45"/>
      <c r="I1159" s="45"/>
      <c r="J1159" s="45"/>
      <c r="K1159" s="45"/>
      <c r="L1159" s="45"/>
      <c r="M1159" s="45"/>
      <c r="N1159" s="45"/>
      <c r="O1159" s="45"/>
      <c r="P1159" s="45">
        <f t="shared" si="39"/>
        <v>0</v>
      </c>
      <c r="Q1159" s="45"/>
      <c r="R1159" s="45"/>
    </row>
    <row r="1160" spans="1:20" x14ac:dyDescent="0.25">
      <c r="A1160" s="42"/>
      <c r="B1160" s="51" t="s">
        <v>27</v>
      </c>
      <c r="C1160" s="51"/>
      <c r="D1160" s="51"/>
      <c r="E1160" s="40"/>
      <c r="F1160" s="45">
        <v>0</v>
      </c>
      <c r="G1160" s="45"/>
      <c r="H1160" s="45"/>
      <c r="I1160" s="45"/>
      <c r="J1160" s="45"/>
      <c r="K1160" s="45"/>
      <c r="L1160" s="45"/>
      <c r="M1160" s="45"/>
      <c r="N1160" s="45"/>
      <c r="O1160" s="45"/>
      <c r="P1160" s="45">
        <f t="shared" si="39"/>
        <v>0</v>
      </c>
      <c r="Q1160" s="45"/>
      <c r="R1160" s="45"/>
    </row>
    <row r="1161" spans="1:20" x14ac:dyDescent="0.25">
      <c r="A1161" s="42"/>
      <c r="B1161" s="238" t="s">
        <v>151</v>
      </c>
      <c r="C1161" s="238"/>
      <c r="D1161" s="238"/>
      <c r="E1161" s="40"/>
      <c r="F1161" s="45">
        <v>0</v>
      </c>
      <c r="G1161" s="45"/>
      <c r="H1161" s="45"/>
      <c r="I1161" s="45"/>
      <c r="J1161" s="45"/>
      <c r="K1161" s="45"/>
      <c r="L1161" s="45"/>
      <c r="M1161" s="45"/>
      <c r="N1161" s="45"/>
      <c r="O1161" s="45"/>
      <c r="P1161" s="45">
        <f t="shared" si="39"/>
        <v>0</v>
      </c>
      <c r="Q1161" s="45"/>
      <c r="R1161" s="45"/>
    </row>
    <row r="1162" spans="1:20" x14ac:dyDescent="0.25">
      <c r="A1162" s="42"/>
      <c r="B1162" s="238" t="s">
        <v>152</v>
      </c>
      <c r="C1162" s="238"/>
      <c r="D1162" s="238"/>
      <c r="E1162" s="40"/>
      <c r="F1162" s="45">
        <v>0</v>
      </c>
      <c r="G1162" s="45"/>
      <c r="H1162" s="45"/>
      <c r="I1162" s="45"/>
      <c r="J1162" s="45"/>
      <c r="K1162" s="45"/>
      <c r="L1162" s="45"/>
      <c r="M1162" s="45"/>
      <c r="N1162" s="45"/>
      <c r="O1162" s="45"/>
      <c r="P1162" s="45">
        <f t="shared" si="39"/>
        <v>0</v>
      </c>
      <c r="Q1162" s="45"/>
      <c r="R1162" s="45"/>
    </row>
    <row r="1163" spans="1:20" x14ac:dyDescent="0.25">
      <c r="A1163" s="42"/>
      <c r="B1163" s="7" t="s">
        <v>28</v>
      </c>
      <c r="C1163" s="238"/>
      <c r="D1163" s="238"/>
      <c r="E1163" s="40"/>
      <c r="F1163" s="45">
        <v>206526.99</v>
      </c>
      <c r="G1163" s="45"/>
      <c r="H1163" s="45"/>
      <c r="I1163" s="45"/>
      <c r="J1163" s="45"/>
      <c r="K1163" s="45"/>
      <c r="L1163" s="45"/>
      <c r="M1163" s="45"/>
      <c r="N1163" s="45"/>
      <c r="O1163" s="45"/>
      <c r="P1163" s="45">
        <f t="shared" si="39"/>
        <v>206526.99</v>
      </c>
      <c r="Q1163" s="45"/>
      <c r="R1163" s="45"/>
    </row>
    <row r="1164" spans="1:20" x14ac:dyDescent="0.25">
      <c r="A1164" s="42"/>
      <c r="B1164" s="7" t="s">
        <v>29</v>
      </c>
      <c r="C1164" s="238"/>
      <c r="D1164" s="238"/>
      <c r="E1164" s="40"/>
      <c r="F1164" s="45">
        <v>0</v>
      </c>
      <c r="G1164" s="45"/>
      <c r="H1164" s="45"/>
      <c r="I1164" s="45"/>
      <c r="J1164" s="45"/>
      <c r="K1164" s="45"/>
      <c r="L1164" s="45"/>
      <c r="M1164" s="45"/>
      <c r="N1164" s="45"/>
      <c r="O1164" s="45"/>
      <c r="P1164" s="45">
        <f t="shared" si="39"/>
        <v>0</v>
      </c>
      <c r="Q1164" s="45"/>
      <c r="R1164" s="45"/>
    </row>
    <row r="1165" spans="1:20" x14ac:dyDescent="0.25">
      <c r="A1165" s="42"/>
      <c r="B1165" s="53" t="s">
        <v>30</v>
      </c>
      <c r="C1165" s="238"/>
      <c r="D1165" s="238"/>
      <c r="E1165" s="54"/>
      <c r="F1165" s="45">
        <v>0</v>
      </c>
      <c r="G1165" s="45"/>
      <c r="H1165" s="45"/>
      <c r="I1165" s="45"/>
      <c r="J1165" s="45"/>
      <c r="K1165" s="45"/>
      <c r="L1165" s="45"/>
      <c r="M1165" s="45"/>
      <c r="N1165" s="45"/>
      <c r="O1165" s="45"/>
      <c r="P1165" s="45">
        <f t="shared" si="39"/>
        <v>0</v>
      </c>
      <c r="Q1165" s="45"/>
      <c r="R1165" s="45"/>
    </row>
    <row r="1166" spans="1:20" x14ac:dyDescent="0.25">
      <c r="A1166" s="42"/>
      <c r="B1166" s="53" t="s">
        <v>31</v>
      </c>
      <c r="C1166" s="238"/>
      <c r="D1166" s="238"/>
      <c r="E1166" s="54"/>
      <c r="F1166" s="45">
        <v>0</v>
      </c>
      <c r="G1166" s="45"/>
      <c r="H1166" s="45"/>
      <c r="I1166" s="45"/>
      <c r="J1166" s="45"/>
      <c r="K1166" s="45"/>
      <c r="L1166" s="45"/>
      <c r="M1166" s="45"/>
      <c r="N1166" s="45"/>
      <c r="O1166" s="45"/>
      <c r="P1166" s="45">
        <f t="shared" si="39"/>
        <v>0</v>
      </c>
      <c r="Q1166" s="45"/>
      <c r="R1166" s="45"/>
    </row>
    <row r="1167" spans="1:20" x14ac:dyDescent="0.25">
      <c r="A1167" s="42"/>
      <c r="B1167" s="51" t="s">
        <v>32</v>
      </c>
      <c r="C1167" s="51"/>
      <c r="D1167" s="51"/>
      <c r="E1167" s="40"/>
      <c r="F1167" s="45">
        <v>0</v>
      </c>
      <c r="G1167" s="45"/>
      <c r="H1167" s="45"/>
      <c r="I1167" s="45"/>
      <c r="J1167" s="45"/>
      <c r="K1167" s="45"/>
      <c r="L1167" s="45"/>
      <c r="M1167" s="45"/>
      <c r="N1167" s="45"/>
      <c r="O1167" s="45"/>
      <c r="P1167" s="45">
        <f t="shared" si="39"/>
        <v>0</v>
      </c>
      <c r="Q1167" s="45"/>
      <c r="R1167" s="45"/>
    </row>
    <row r="1168" spans="1:20" x14ac:dyDescent="0.25">
      <c r="A1168" s="38" t="s">
        <v>33</v>
      </c>
      <c r="B1168" s="49" t="s">
        <v>34</v>
      </c>
      <c r="C1168" s="44"/>
      <c r="D1168" s="40"/>
      <c r="E1168" s="40"/>
      <c r="F1168" s="41">
        <v>0</v>
      </c>
      <c r="G1168" s="41"/>
      <c r="H1168" s="41"/>
      <c r="I1168" s="41"/>
      <c r="J1168" s="41"/>
      <c r="K1168" s="41"/>
      <c r="L1168" s="41"/>
      <c r="M1168" s="41"/>
      <c r="N1168" s="41"/>
      <c r="O1168" s="41"/>
      <c r="P1168" s="41">
        <v>0</v>
      </c>
      <c r="Q1168" s="41"/>
      <c r="R1168" s="41"/>
    </row>
    <row r="1169" spans="1:18" x14ac:dyDescent="0.25">
      <c r="A1169" s="42"/>
      <c r="B1169" s="417" t="s">
        <v>35</v>
      </c>
      <c r="C1169" s="417"/>
      <c r="D1169" s="417"/>
      <c r="E1169" s="417"/>
      <c r="F1169" s="45">
        <v>0</v>
      </c>
      <c r="G1169" s="45"/>
      <c r="H1169" s="45"/>
      <c r="I1169" s="45"/>
      <c r="J1169" s="45"/>
      <c r="K1169" s="45"/>
      <c r="L1169" s="45"/>
      <c r="M1169" s="45"/>
      <c r="N1169" s="45"/>
      <c r="O1169" s="45"/>
      <c r="P1169" s="45">
        <f t="shared" ref="P1169:P1180" si="40">SUM(F1169:F1169)</f>
        <v>0</v>
      </c>
      <c r="Q1169" s="45"/>
      <c r="R1169" s="45"/>
    </row>
    <row r="1170" spans="1:18" x14ac:dyDescent="0.25">
      <c r="A1170" s="42"/>
      <c r="B1170" s="7" t="s">
        <v>36</v>
      </c>
      <c r="C1170" s="238"/>
      <c r="D1170" s="238"/>
      <c r="E1170" s="238"/>
      <c r="F1170" s="45">
        <v>0</v>
      </c>
      <c r="G1170" s="45"/>
      <c r="H1170" s="45"/>
      <c r="I1170" s="45"/>
      <c r="J1170" s="45"/>
      <c r="K1170" s="45"/>
      <c r="L1170" s="45"/>
      <c r="M1170" s="45"/>
      <c r="N1170" s="45"/>
      <c r="O1170" s="45"/>
      <c r="P1170" s="45">
        <f t="shared" si="40"/>
        <v>0</v>
      </c>
      <c r="Q1170" s="45"/>
      <c r="R1170" s="45"/>
    </row>
    <row r="1171" spans="1:18" x14ac:dyDescent="0.25">
      <c r="A1171" s="42"/>
      <c r="B1171" s="7" t="s">
        <v>37</v>
      </c>
      <c r="C1171" s="238"/>
      <c r="D1171" s="238"/>
      <c r="E1171" s="40"/>
      <c r="F1171" s="45">
        <v>0</v>
      </c>
      <c r="G1171" s="45"/>
      <c r="H1171" s="45"/>
      <c r="I1171" s="45"/>
      <c r="J1171" s="45"/>
      <c r="K1171" s="45"/>
      <c r="L1171" s="45"/>
      <c r="M1171" s="45"/>
      <c r="N1171" s="45"/>
      <c r="O1171" s="45"/>
      <c r="P1171" s="45">
        <f t="shared" si="40"/>
        <v>0</v>
      </c>
      <c r="Q1171" s="45"/>
      <c r="R1171" s="45"/>
    </row>
    <row r="1172" spans="1:18" x14ac:dyDescent="0.25">
      <c r="A1172" s="42"/>
      <c r="B1172" s="7" t="s">
        <v>38</v>
      </c>
      <c r="C1172" s="238"/>
      <c r="D1172" s="238"/>
      <c r="E1172" s="40"/>
      <c r="F1172" s="45">
        <v>0</v>
      </c>
      <c r="G1172" s="45"/>
      <c r="H1172" s="45"/>
      <c r="I1172" s="45"/>
      <c r="J1172" s="45"/>
      <c r="K1172" s="45"/>
      <c r="L1172" s="45"/>
      <c r="M1172" s="45"/>
      <c r="N1172" s="45"/>
      <c r="O1172" s="45"/>
      <c r="P1172" s="45">
        <f t="shared" si="40"/>
        <v>0</v>
      </c>
      <c r="Q1172" s="45"/>
      <c r="R1172" s="45"/>
    </row>
    <row r="1173" spans="1:18" x14ac:dyDescent="0.25">
      <c r="A1173" s="42"/>
      <c r="B1173" s="7" t="s">
        <v>39</v>
      </c>
      <c r="C1173" s="238"/>
      <c r="D1173" s="238"/>
      <c r="E1173" s="40"/>
      <c r="F1173" s="45">
        <v>0</v>
      </c>
      <c r="G1173" s="45"/>
      <c r="H1173" s="45"/>
      <c r="I1173" s="45"/>
      <c r="J1173" s="45"/>
      <c r="K1173" s="45"/>
      <c r="L1173" s="45"/>
      <c r="M1173" s="45"/>
      <c r="N1173" s="45"/>
      <c r="O1173" s="45"/>
      <c r="P1173" s="45">
        <f t="shared" si="40"/>
        <v>0</v>
      </c>
      <c r="Q1173" s="45"/>
      <c r="R1173" s="45"/>
    </row>
    <row r="1174" spans="1:18" x14ac:dyDescent="0.25">
      <c r="A1174" s="42"/>
      <c r="B1174" s="7" t="s">
        <v>40</v>
      </c>
      <c r="C1174" s="238"/>
      <c r="D1174" s="238"/>
      <c r="E1174" s="40"/>
      <c r="F1174" s="45">
        <v>0</v>
      </c>
      <c r="G1174" s="45"/>
      <c r="H1174" s="45"/>
      <c r="I1174" s="45"/>
      <c r="J1174" s="45"/>
      <c r="K1174" s="45"/>
      <c r="L1174" s="45"/>
      <c r="M1174" s="45"/>
      <c r="N1174" s="45"/>
      <c r="O1174" s="45"/>
      <c r="P1174" s="45">
        <f t="shared" si="40"/>
        <v>0</v>
      </c>
      <c r="Q1174" s="45"/>
      <c r="R1174" s="45"/>
    </row>
    <row r="1175" spans="1:18" x14ac:dyDescent="0.25">
      <c r="A1175" s="42"/>
      <c r="B1175" s="7" t="s">
        <v>41</v>
      </c>
      <c r="C1175" s="238"/>
      <c r="D1175" s="238"/>
      <c r="E1175" s="40"/>
      <c r="F1175" s="45">
        <v>0</v>
      </c>
      <c r="G1175" s="45"/>
      <c r="H1175" s="45"/>
      <c r="I1175" s="45"/>
      <c r="J1175" s="45"/>
      <c r="K1175" s="45"/>
      <c r="L1175" s="45"/>
      <c r="M1175" s="45"/>
      <c r="N1175" s="45"/>
      <c r="O1175" s="45"/>
      <c r="P1175" s="45">
        <f t="shared" si="40"/>
        <v>0</v>
      </c>
      <c r="Q1175" s="45"/>
      <c r="R1175" s="45"/>
    </row>
    <row r="1176" spans="1:18" x14ac:dyDescent="0.25">
      <c r="A1176" s="42"/>
      <c r="B1176" s="7" t="s">
        <v>42</v>
      </c>
      <c r="C1176" s="238"/>
      <c r="D1176" s="238"/>
      <c r="E1176" s="40"/>
      <c r="F1176" s="45">
        <v>0</v>
      </c>
      <c r="G1176" s="45"/>
      <c r="H1176" s="45"/>
      <c r="I1176" s="45"/>
      <c r="J1176" s="45"/>
      <c r="K1176" s="45"/>
      <c r="L1176" s="45"/>
      <c r="M1176" s="45"/>
      <c r="N1176" s="45"/>
      <c r="O1176" s="45"/>
      <c r="P1176" s="45">
        <f t="shared" si="40"/>
        <v>0</v>
      </c>
      <c r="Q1176" s="45"/>
      <c r="R1176" s="45"/>
    </row>
    <row r="1177" spans="1:18" x14ac:dyDescent="0.25">
      <c r="A1177" s="42"/>
      <c r="B1177" s="7" t="s">
        <v>41</v>
      </c>
      <c r="C1177" s="238"/>
      <c r="D1177" s="238"/>
      <c r="E1177" s="40"/>
      <c r="F1177" s="45">
        <v>0</v>
      </c>
      <c r="G1177" s="45"/>
      <c r="H1177" s="45"/>
      <c r="I1177" s="45"/>
      <c r="J1177" s="45"/>
      <c r="K1177" s="45"/>
      <c r="L1177" s="45"/>
      <c r="M1177" s="45"/>
      <c r="N1177" s="45"/>
      <c r="O1177" s="45"/>
      <c r="P1177" s="45">
        <f t="shared" si="40"/>
        <v>0</v>
      </c>
      <c r="Q1177" s="45"/>
      <c r="R1177" s="45"/>
    </row>
    <row r="1178" spans="1:18" x14ac:dyDescent="0.25">
      <c r="A1178" s="55"/>
      <c r="B1178" s="56" t="s">
        <v>43</v>
      </c>
      <c r="C1178" s="40"/>
      <c r="D1178" s="40"/>
      <c r="E1178" s="40"/>
      <c r="F1178" s="45">
        <v>0</v>
      </c>
      <c r="G1178" s="45"/>
      <c r="H1178" s="45"/>
      <c r="I1178" s="45"/>
      <c r="J1178" s="45"/>
      <c r="K1178" s="45"/>
      <c r="L1178" s="45"/>
      <c r="M1178" s="45"/>
      <c r="N1178" s="45"/>
      <c r="O1178" s="45"/>
      <c r="P1178" s="45">
        <f t="shared" si="40"/>
        <v>0</v>
      </c>
      <c r="Q1178" s="45"/>
      <c r="R1178" s="45"/>
    </row>
    <row r="1179" spans="1:18" x14ac:dyDescent="0.25">
      <c r="A1179" s="55"/>
      <c r="B1179" s="56" t="s">
        <v>44</v>
      </c>
      <c r="C1179" s="40"/>
      <c r="D1179" s="40"/>
      <c r="E1179" s="40"/>
      <c r="F1179" s="45">
        <v>0</v>
      </c>
      <c r="G1179" s="45"/>
      <c r="H1179" s="45"/>
      <c r="I1179" s="45"/>
      <c r="J1179" s="45"/>
      <c r="K1179" s="45"/>
      <c r="L1179" s="45"/>
      <c r="M1179" s="45"/>
      <c r="N1179" s="45"/>
      <c r="O1179" s="45"/>
      <c r="P1179" s="45">
        <f t="shared" si="40"/>
        <v>0</v>
      </c>
      <c r="Q1179" s="45"/>
      <c r="R1179" s="45"/>
    </row>
    <row r="1180" spans="1:18" x14ac:dyDescent="0.25">
      <c r="A1180" s="55"/>
      <c r="B1180" s="56" t="s">
        <v>45</v>
      </c>
      <c r="C1180" s="40"/>
      <c r="D1180" s="40"/>
      <c r="E1180" s="40"/>
      <c r="F1180" s="45">
        <v>0</v>
      </c>
      <c r="G1180" s="45"/>
      <c r="H1180" s="45"/>
      <c r="I1180" s="45"/>
      <c r="J1180" s="45"/>
      <c r="K1180" s="45"/>
      <c r="L1180" s="45"/>
      <c r="M1180" s="45"/>
      <c r="N1180" s="45"/>
      <c r="O1180" s="45"/>
      <c r="P1180" s="45">
        <f t="shared" si="40"/>
        <v>0</v>
      </c>
      <c r="Q1180" s="45"/>
      <c r="R1180" s="45"/>
    </row>
    <row r="1181" spans="1:18" x14ac:dyDescent="0.25">
      <c r="A1181" s="57" t="s">
        <v>46</v>
      </c>
      <c r="B1181" s="58" t="s">
        <v>47</v>
      </c>
      <c r="C1181" s="56"/>
      <c r="D1181" s="56"/>
      <c r="E1181" s="56"/>
      <c r="F1181" s="41">
        <v>0</v>
      </c>
      <c r="G1181" s="41"/>
      <c r="H1181" s="41"/>
      <c r="I1181" s="41"/>
      <c r="J1181" s="41"/>
      <c r="K1181" s="41"/>
      <c r="L1181" s="41"/>
      <c r="M1181" s="41"/>
      <c r="N1181" s="41"/>
      <c r="O1181" s="41"/>
      <c r="P1181" s="41">
        <v>0</v>
      </c>
      <c r="Q1181" s="41"/>
      <c r="R1181" s="41"/>
    </row>
    <row r="1182" spans="1:18" x14ac:dyDescent="0.25">
      <c r="A1182" s="8"/>
      <c r="B1182" s="56" t="s">
        <v>48</v>
      </c>
      <c r="C1182" s="56"/>
      <c r="D1182" s="56"/>
      <c r="E1182" s="56"/>
      <c r="F1182" s="45">
        <v>0</v>
      </c>
      <c r="G1182" s="45"/>
      <c r="H1182" s="45"/>
      <c r="I1182" s="45"/>
      <c r="J1182" s="45"/>
      <c r="K1182" s="45"/>
      <c r="L1182" s="45"/>
      <c r="M1182" s="45"/>
      <c r="N1182" s="45"/>
      <c r="O1182" s="45"/>
      <c r="P1182" s="45">
        <v>0</v>
      </c>
      <c r="Q1182" s="45"/>
      <c r="R1182" s="45"/>
    </row>
    <row r="1183" spans="1:18" x14ac:dyDescent="0.25">
      <c r="A1183" s="8"/>
      <c r="B1183" s="56" t="s">
        <v>49</v>
      </c>
      <c r="C1183" s="56"/>
      <c r="D1183" s="56"/>
      <c r="E1183" s="56"/>
      <c r="F1183" s="45">
        <v>0</v>
      </c>
      <c r="G1183" s="45"/>
      <c r="H1183" s="45"/>
      <c r="I1183" s="45"/>
      <c r="J1183" s="45"/>
      <c r="K1183" s="45"/>
      <c r="L1183" s="45"/>
      <c r="M1183" s="45"/>
      <c r="N1183" s="45"/>
      <c r="O1183" s="45"/>
      <c r="P1183" s="45">
        <v>0</v>
      </c>
      <c r="Q1183" s="45"/>
      <c r="R1183" s="45"/>
    </row>
    <row r="1184" spans="1:18" x14ac:dyDescent="0.25">
      <c r="A1184" s="8"/>
      <c r="B1184" s="56" t="s">
        <v>37</v>
      </c>
      <c r="C1184" s="56"/>
      <c r="D1184" s="56"/>
      <c r="E1184" s="56"/>
      <c r="F1184" s="45">
        <v>0</v>
      </c>
      <c r="G1184" s="45"/>
      <c r="H1184" s="45"/>
      <c r="I1184" s="45"/>
      <c r="J1184" s="45"/>
      <c r="K1184" s="45"/>
      <c r="L1184" s="45"/>
      <c r="M1184" s="45"/>
      <c r="N1184" s="45"/>
      <c r="O1184" s="45"/>
      <c r="P1184" s="45">
        <v>0</v>
      </c>
      <c r="Q1184" s="45"/>
      <c r="R1184" s="45"/>
    </row>
    <row r="1185" spans="1:20" x14ac:dyDescent="0.25">
      <c r="A1185" s="8"/>
      <c r="B1185" s="56" t="s">
        <v>50</v>
      </c>
      <c r="C1185" s="56"/>
      <c r="D1185" s="56"/>
      <c r="E1185" s="56"/>
      <c r="F1185" s="45">
        <v>0</v>
      </c>
      <c r="G1185" s="45"/>
      <c r="H1185" s="45"/>
      <c r="I1185" s="45"/>
      <c r="J1185" s="45"/>
      <c r="K1185" s="45"/>
      <c r="L1185" s="45"/>
      <c r="M1185" s="45"/>
      <c r="N1185" s="45"/>
      <c r="O1185" s="45"/>
      <c r="P1185" s="45">
        <v>0</v>
      </c>
      <c r="Q1185" s="45"/>
      <c r="R1185" s="45"/>
    </row>
    <row r="1186" spans="1:20" x14ac:dyDescent="0.25">
      <c r="A1186" s="8"/>
      <c r="B1186" s="56" t="s">
        <v>39</v>
      </c>
      <c r="C1186" s="56"/>
      <c r="D1186" s="56"/>
      <c r="E1186" s="56"/>
      <c r="F1186" s="45">
        <v>0</v>
      </c>
      <c r="G1186" s="45"/>
      <c r="H1186" s="45"/>
      <c r="I1186" s="45"/>
      <c r="J1186" s="45"/>
      <c r="K1186" s="45"/>
      <c r="L1186" s="45"/>
      <c r="M1186" s="45"/>
      <c r="N1186" s="45"/>
      <c r="O1186" s="45"/>
      <c r="P1186" s="45">
        <v>0</v>
      </c>
      <c r="Q1186" s="45"/>
      <c r="R1186" s="45"/>
    </row>
    <row r="1187" spans="1:20" x14ac:dyDescent="0.25">
      <c r="A1187" s="57"/>
      <c r="B1187" s="56" t="s">
        <v>51</v>
      </c>
      <c r="C1187" s="56"/>
      <c r="D1187" s="56"/>
      <c r="E1187" s="56"/>
      <c r="F1187" s="45">
        <v>0</v>
      </c>
      <c r="G1187" s="45"/>
      <c r="H1187" s="45"/>
      <c r="I1187" s="45"/>
      <c r="J1187" s="45"/>
      <c r="K1187" s="45"/>
      <c r="L1187" s="45"/>
      <c r="M1187" s="45"/>
      <c r="N1187" s="45"/>
      <c r="O1187" s="45"/>
      <c r="P1187" s="45">
        <v>0</v>
      </c>
      <c r="Q1187" s="45"/>
      <c r="R1187" s="45"/>
    </row>
    <row r="1188" spans="1:20" x14ac:dyDescent="0.25">
      <c r="A1188" s="8"/>
      <c r="B1188" s="7" t="s">
        <v>41</v>
      </c>
      <c r="C1188" s="7"/>
      <c r="D1188" s="7"/>
      <c r="E1188" s="7"/>
      <c r="F1188" s="45">
        <v>0</v>
      </c>
      <c r="G1188" s="45"/>
      <c r="H1188" s="45"/>
      <c r="I1188" s="45"/>
      <c r="J1188" s="45"/>
      <c r="K1188" s="45"/>
      <c r="L1188" s="45"/>
      <c r="M1188" s="45"/>
      <c r="N1188" s="45"/>
      <c r="O1188" s="45"/>
      <c r="P1188" s="45">
        <v>0</v>
      </c>
      <c r="Q1188" s="45"/>
      <c r="R1188" s="45"/>
    </row>
    <row r="1189" spans="1:20" x14ac:dyDescent="0.25">
      <c r="A1189" s="42"/>
      <c r="B1189" s="7" t="s">
        <v>52</v>
      </c>
      <c r="C1189" s="7"/>
      <c r="D1189" s="7"/>
      <c r="E1189" s="7"/>
      <c r="F1189" s="45">
        <v>0</v>
      </c>
      <c r="G1189" s="45"/>
      <c r="H1189" s="45"/>
      <c r="I1189" s="45"/>
      <c r="J1189" s="45"/>
      <c r="K1189" s="45"/>
      <c r="L1189" s="45"/>
      <c r="M1189" s="45"/>
      <c r="N1189" s="45"/>
      <c r="O1189" s="45"/>
      <c r="P1189" s="45">
        <v>0</v>
      </c>
      <c r="Q1189" s="45"/>
      <c r="R1189" s="45"/>
    </row>
    <row r="1190" spans="1:20" x14ac:dyDescent="0.25">
      <c r="A1190" s="42"/>
      <c r="B1190" s="7" t="s">
        <v>41</v>
      </c>
      <c r="C1190" s="7"/>
      <c r="D1190" s="7"/>
      <c r="E1190" s="7"/>
      <c r="F1190" s="45">
        <v>0</v>
      </c>
      <c r="G1190" s="45"/>
      <c r="H1190" s="45"/>
      <c r="I1190" s="45"/>
      <c r="J1190" s="45"/>
      <c r="K1190" s="45"/>
      <c r="L1190" s="45"/>
      <c r="M1190" s="45"/>
      <c r="N1190" s="45"/>
      <c r="O1190" s="45"/>
      <c r="P1190" s="45">
        <v>0</v>
      </c>
      <c r="Q1190" s="45"/>
      <c r="R1190" s="45"/>
    </row>
    <row r="1191" spans="1:20" x14ac:dyDescent="0.25">
      <c r="A1191" s="42"/>
      <c r="B1191" s="7" t="s">
        <v>53</v>
      </c>
      <c r="C1191" s="7"/>
      <c r="D1191" s="7"/>
      <c r="E1191" s="7"/>
      <c r="F1191" s="45">
        <v>0</v>
      </c>
      <c r="G1191" s="45"/>
      <c r="H1191" s="45"/>
      <c r="I1191" s="45"/>
      <c r="J1191" s="45"/>
      <c r="K1191" s="45"/>
      <c r="L1191" s="45"/>
      <c r="M1191" s="45"/>
      <c r="N1191" s="45"/>
      <c r="O1191" s="45"/>
      <c r="P1191" s="45">
        <v>0</v>
      </c>
      <c r="Q1191" s="45"/>
      <c r="R1191" s="45"/>
    </row>
    <row r="1192" spans="1:20" x14ac:dyDescent="0.25">
      <c r="A1192" s="42"/>
      <c r="B1192" s="7" t="s">
        <v>54</v>
      </c>
      <c r="C1192" s="7"/>
      <c r="D1192" s="7"/>
      <c r="E1192" s="7"/>
      <c r="F1192" s="45">
        <v>0</v>
      </c>
      <c r="G1192" s="45"/>
      <c r="H1192" s="45"/>
      <c r="I1192" s="45"/>
      <c r="J1192" s="45"/>
      <c r="K1192" s="45"/>
      <c r="L1192" s="45"/>
      <c r="M1192" s="45"/>
      <c r="N1192" s="45"/>
      <c r="O1192" s="45"/>
      <c r="P1192" s="45">
        <v>0</v>
      </c>
      <c r="Q1192" s="45"/>
      <c r="R1192" s="45"/>
    </row>
    <row r="1193" spans="1:20" x14ac:dyDescent="0.25">
      <c r="A1193" s="42"/>
      <c r="B1193" s="7" t="s">
        <v>45</v>
      </c>
      <c r="C1193" s="7"/>
      <c r="D1193" s="7"/>
      <c r="E1193" s="7"/>
      <c r="F1193" s="45">
        <v>0</v>
      </c>
      <c r="G1193" s="45"/>
      <c r="H1193" s="45"/>
      <c r="I1193" s="45"/>
      <c r="J1193" s="45"/>
      <c r="K1193" s="45"/>
      <c r="L1193" s="45"/>
      <c r="M1193" s="45"/>
      <c r="N1193" s="45"/>
      <c r="O1193" s="45"/>
      <c r="P1193" s="45">
        <v>0</v>
      </c>
      <c r="Q1193" s="45"/>
      <c r="R1193" s="45"/>
    </row>
    <row r="1194" spans="1:20" x14ac:dyDescent="0.25">
      <c r="A1194" s="59" t="s">
        <v>55</v>
      </c>
      <c r="B1194" s="60" t="s">
        <v>56</v>
      </c>
      <c r="C1194" s="7"/>
      <c r="D1194" s="7"/>
      <c r="E1194" s="7"/>
      <c r="F1194" s="41">
        <v>0</v>
      </c>
      <c r="G1194" s="41"/>
      <c r="H1194" s="41"/>
      <c r="I1194" s="41"/>
      <c r="J1194" s="41"/>
      <c r="K1194" s="41"/>
      <c r="L1194" s="41"/>
      <c r="M1194" s="41"/>
      <c r="N1194" s="41"/>
      <c r="O1194" s="41"/>
      <c r="P1194" s="41">
        <f>SUM(P1195:P1205)</f>
        <v>0</v>
      </c>
      <c r="Q1194" s="41"/>
      <c r="R1194" s="41"/>
      <c r="S1194" s="28" t="e">
        <f>+#REF!+#REF!+#REF!+#REF!+#REF!+#REF!</f>
        <v>#REF!</v>
      </c>
      <c r="T1194" s="28"/>
    </row>
    <row r="1195" spans="1:20" x14ac:dyDescent="0.25">
      <c r="A1195" s="42"/>
      <c r="B1195" s="7" t="s">
        <v>57</v>
      </c>
      <c r="C1195" s="7"/>
      <c r="D1195" s="7"/>
      <c r="E1195" s="7"/>
      <c r="F1195" s="45">
        <v>0</v>
      </c>
      <c r="G1195" s="45"/>
      <c r="H1195" s="45"/>
      <c r="I1195" s="45"/>
      <c r="J1195" s="45"/>
      <c r="K1195" s="45"/>
      <c r="L1195" s="45"/>
      <c r="M1195" s="45"/>
      <c r="N1195" s="45"/>
      <c r="O1195" s="45"/>
      <c r="P1195" s="45">
        <f t="shared" ref="P1195:P1204" si="41">SUM(F1195:F1195)</f>
        <v>0</v>
      </c>
      <c r="Q1195" s="45"/>
      <c r="R1195" s="45"/>
    </row>
    <row r="1196" spans="1:20" x14ac:dyDescent="0.25">
      <c r="A1196" s="42"/>
      <c r="B1196" s="7" t="s">
        <v>58</v>
      </c>
      <c r="C1196" s="7"/>
      <c r="D1196" s="7"/>
      <c r="E1196" s="7"/>
      <c r="F1196" s="45">
        <v>0</v>
      </c>
      <c r="G1196" s="45"/>
      <c r="H1196" s="45"/>
      <c r="I1196" s="45"/>
      <c r="J1196" s="45"/>
      <c r="K1196" s="45"/>
      <c r="L1196" s="45"/>
      <c r="M1196" s="45"/>
      <c r="N1196" s="45"/>
      <c r="O1196" s="45"/>
      <c r="P1196" s="45">
        <f t="shared" si="41"/>
        <v>0</v>
      </c>
      <c r="Q1196" s="45"/>
      <c r="R1196" s="45"/>
    </row>
    <row r="1197" spans="1:20" x14ac:dyDescent="0.25">
      <c r="A1197" s="42"/>
      <c r="B1197" s="7" t="s">
        <v>59</v>
      </c>
      <c r="C1197" s="7"/>
      <c r="D1197" s="7"/>
      <c r="E1197" s="7"/>
      <c r="F1197" s="45">
        <v>0</v>
      </c>
      <c r="G1197" s="45"/>
      <c r="H1197" s="45"/>
      <c r="I1197" s="45"/>
      <c r="J1197" s="45"/>
      <c r="K1197" s="45"/>
      <c r="L1197" s="45"/>
      <c r="M1197" s="45"/>
      <c r="N1197" s="45"/>
      <c r="O1197" s="45"/>
      <c r="P1197" s="45">
        <f t="shared" si="41"/>
        <v>0</v>
      </c>
      <c r="Q1197" s="45"/>
      <c r="R1197" s="45"/>
    </row>
    <row r="1198" spans="1:20" x14ac:dyDescent="0.25">
      <c r="A1198" s="42"/>
      <c r="B1198" s="7" t="s">
        <v>60</v>
      </c>
      <c r="C1198" s="7"/>
      <c r="D1198" s="7"/>
      <c r="E1198" s="7"/>
      <c r="F1198" s="45">
        <v>0</v>
      </c>
      <c r="G1198" s="45"/>
      <c r="H1198" s="45"/>
      <c r="I1198" s="45"/>
      <c r="J1198" s="45"/>
      <c r="K1198" s="45"/>
      <c r="L1198" s="45"/>
      <c r="M1198" s="45"/>
      <c r="N1198" s="45"/>
      <c r="O1198" s="45"/>
      <c r="P1198" s="45">
        <f t="shared" si="41"/>
        <v>0</v>
      </c>
      <c r="Q1198" s="45"/>
      <c r="R1198" s="45"/>
    </row>
    <row r="1199" spans="1:20" x14ac:dyDescent="0.25">
      <c r="A1199" s="42"/>
      <c r="B1199" s="7" t="s">
        <v>61</v>
      </c>
      <c r="C1199" s="7"/>
      <c r="D1199" s="7"/>
      <c r="E1199" s="7"/>
      <c r="F1199" s="45">
        <v>0</v>
      </c>
      <c r="G1199" s="45"/>
      <c r="H1199" s="45"/>
      <c r="I1199" s="45"/>
      <c r="J1199" s="45"/>
      <c r="K1199" s="45"/>
      <c r="L1199" s="45"/>
      <c r="M1199" s="45"/>
      <c r="N1199" s="45"/>
      <c r="O1199" s="45"/>
      <c r="P1199" s="45">
        <f t="shared" si="41"/>
        <v>0</v>
      </c>
      <c r="Q1199" s="45"/>
      <c r="R1199" s="45"/>
    </row>
    <row r="1200" spans="1:20" x14ac:dyDescent="0.25">
      <c r="A1200" s="42"/>
      <c r="B1200" s="7" t="s">
        <v>62</v>
      </c>
      <c r="C1200" s="7"/>
      <c r="D1200" s="7"/>
      <c r="E1200" s="7"/>
      <c r="F1200" s="45">
        <v>0</v>
      </c>
      <c r="G1200" s="45"/>
      <c r="H1200" s="45"/>
      <c r="I1200" s="45"/>
      <c r="J1200" s="45"/>
      <c r="K1200" s="45"/>
      <c r="L1200" s="45"/>
      <c r="M1200" s="45"/>
      <c r="N1200" s="45"/>
      <c r="O1200" s="45"/>
      <c r="P1200" s="45">
        <f t="shared" si="41"/>
        <v>0</v>
      </c>
      <c r="Q1200" s="45"/>
      <c r="R1200" s="45"/>
    </row>
    <row r="1201" spans="1:18" x14ac:dyDescent="0.25">
      <c r="A1201" s="42"/>
      <c r="B1201" s="7" t="s">
        <v>63</v>
      </c>
      <c r="C1201" s="7"/>
      <c r="D1201" s="7"/>
      <c r="E1201" s="7"/>
      <c r="F1201" s="45">
        <v>0</v>
      </c>
      <c r="G1201" s="45"/>
      <c r="H1201" s="45"/>
      <c r="I1201" s="45"/>
      <c r="J1201" s="45"/>
      <c r="K1201" s="45"/>
      <c r="L1201" s="45"/>
      <c r="M1201" s="45"/>
      <c r="N1201" s="45"/>
      <c r="O1201" s="45"/>
      <c r="P1201" s="45">
        <f t="shared" si="41"/>
        <v>0</v>
      </c>
      <c r="Q1201" s="45"/>
      <c r="R1201" s="45"/>
    </row>
    <row r="1202" spans="1:18" x14ac:dyDescent="0.25">
      <c r="A1202" s="42"/>
      <c r="B1202" s="7" t="s">
        <v>64</v>
      </c>
      <c r="C1202" s="7"/>
      <c r="D1202" s="7"/>
      <c r="E1202" s="7"/>
      <c r="F1202" s="45">
        <v>0</v>
      </c>
      <c r="G1202" s="45"/>
      <c r="H1202" s="45"/>
      <c r="I1202" s="45"/>
      <c r="J1202" s="45"/>
      <c r="K1202" s="45"/>
      <c r="L1202" s="45"/>
      <c r="M1202" s="45"/>
      <c r="N1202" s="45"/>
      <c r="O1202" s="45"/>
      <c r="P1202" s="45">
        <f t="shared" si="41"/>
        <v>0</v>
      </c>
      <c r="Q1202" s="45"/>
      <c r="R1202" s="45"/>
    </row>
    <row r="1203" spans="1:18" x14ac:dyDescent="0.25">
      <c r="A1203" s="42"/>
      <c r="B1203" s="7" t="s">
        <v>65</v>
      </c>
      <c r="C1203" s="7"/>
      <c r="D1203" s="7"/>
      <c r="E1203" s="7"/>
      <c r="F1203" s="45">
        <v>0</v>
      </c>
      <c r="G1203" s="45"/>
      <c r="H1203" s="45"/>
      <c r="I1203" s="45"/>
      <c r="J1203" s="45"/>
      <c r="K1203" s="45"/>
      <c r="L1203" s="45"/>
      <c r="M1203" s="45"/>
      <c r="N1203" s="45"/>
      <c r="O1203" s="45"/>
      <c r="P1203" s="45">
        <f t="shared" si="41"/>
        <v>0</v>
      </c>
      <c r="Q1203" s="45"/>
      <c r="R1203" s="45"/>
    </row>
    <row r="1204" spans="1:18" x14ac:dyDescent="0.25">
      <c r="A1204" s="42"/>
      <c r="B1204" s="7" t="s">
        <v>66</v>
      </c>
      <c r="C1204" s="7"/>
      <c r="D1204" s="7"/>
      <c r="E1204" s="7"/>
      <c r="F1204" s="45">
        <v>0</v>
      </c>
      <c r="G1204" s="45"/>
      <c r="H1204" s="45"/>
      <c r="I1204" s="45"/>
      <c r="J1204" s="45"/>
      <c r="K1204" s="45"/>
      <c r="L1204" s="45"/>
      <c r="M1204" s="45"/>
      <c r="N1204" s="45"/>
      <c r="O1204" s="45"/>
      <c r="P1204" s="45">
        <f t="shared" si="41"/>
        <v>0</v>
      </c>
      <c r="Q1204" s="45"/>
      <c r="R1204" s="45"/>
    </row>
    <row r="1205" spans="1:18" x14ac:dyDescent="0.25">
      <c r="A1205" s="42"/>
      <c r="B1205" s="7" t="s">
        <v>67</v>
      </c>
      <c r="C1205" s="7"/>
      <c r="D1205" s="7"/>
      <c r="E1205" s="7"/>
      <c r="F1205" s="45">
        <v>0</v>
      </c>
      <c r="G1205" s="45"/>
      <c r="H1205" s="45"/>
      <c r="I1205" s="45"/>
      <c r="J1205" s="45"/>
      <c r="K1205" s="45"/>
      <c r="L1205" s="45"/>
      <c r="M1205" s="45"/>
      <c r="N1205" s="45"/>
      <c r="O1205" s="45"/>
      <c r="P1205" s="45">
        <v>0</v>
      </c>
      <c r="Q1205" s="45"/>
      <c r="R1205" s="45"/>
    </row>
    <row r="1206" spans="1:18" x14ac:dyDescent="0.25">
      <c r="A1206" s="59" t="s">
        <v>68</v>
      </c>
      <c r="B1206" s="60" t="s">
        <v>69</v>
      </c>
      <c r="C1206" s="7"/>
      <c r="D1206" s="7"/>
      <c r="E1206" s="7"/>
      <c r="F1206" s="41">
        <v>0</v>
      </c>
      <c r="G1206" s="41"/>
      <c r="H1206" s="41"/>
      <c r="I1206" s="41"/>
      <c r="J1206" s="41"/>
      <c r="K1206" s="41"/>
      <c r="L1206" s="41"/>
      <c r="M1206" s="41"/>
      <c r="N1206" s="41"/>
      <c r="O1206" s="41"/>
      <c r="P1206" s="41">
        <f>+P1207</f>
        <v>0</v>
      </c>
      <c r="Q1206" s="41"/>
      <c r="R1206" s="41"/>
    </row>
    <row r="1207" spans="1:18" x14ac:dyDescent="0.25">
      <c r="A1207" s="59"/>
      <c r="B1207" s="7" t="s">
        <v>70</v>
      </c>
      <c r="C1207" s="7"/>
      <c r="D1207" s="7"/>
      <c r="E1207" s="7"/>
      <c r="F1207" s="45">
        <v>0</v>
      </c>
      <c r="G1207" s="45"/>
      <c r="H1207" s="45"/>
      <c r="I1207" s="45"/>
      <c r="J1207" s="45"/>
      <c r="K1207" s="45"/>
      <c r="L1207" s="45"/>
      <c r="M1207" s="45"/>
      <c r="N1207" s="45"/>
      <c r="O1207" s="45"/>
      <c r="P1207" s="45">
        <f>SUM(F1207:F1207)</f>
        <v>0</v>
      </c>
      <c r="Q1207" s="45"/>
      <c r="R1207" s="45"/>
    </row>
    <row r="1208" spans="1:18" x14ac:dyDescent="0.25">
      <c r="A1208" s="59"/>
      <c r="B1208" s="7" t="s">
        <v>71</v>
      </c>
      <c r="C1208" s="7"/>
      <c r="D1208" s="7"/>
      <c r="E1208" s="7"/>
      <c r="F1208" s="45">
        <v>0</v>
      </c>
      <c r="G1208" s="45"/>
      <c r="H1208" s="45"/>
      <c r="I1208" s="45"/>
      <c r="J1208" s="45"/>
      <c r="K1208" s="45"/>
      <c r="L1208" s="45"/>
      <c r="M1208" s="45"/>
      <c r="N1208" s="45"/>
      <c r="O1208" s="45"/>
      <c r="P1208" s="45">
        <f>SUM(F1208:F1208)</f>
        <v>0</v>
      </c>
      <c r="Q1208" s="45"/>
      <c r="R1208" s="45"/>
    </row>
    <row r="1209" spans="1:18" x14ac:dyDescent="0.25">
      <c r="A1209" s="59"/>
      <c r="B1209" s="7" t="s">
        <v>72</v>
      </c>
      <c r="C1209" s="7"/>
      <c r="D1209" s="7"/>
      <c r="E1209" s="7"/>
      <c r="F1209" s="45">
        <v>0</v>
      </c>
      <c r="G1209" s="45"/>
      <c r="H1209" s="45"/>
      <c r="I1209" s="45"/>
      <c r="J1209" s="45"/>
      <c r="K1209" s="45"/>
      <c r="L1209" s="45"/>
      <c r="M1209" s="45"/>
      <c r="N1209" s="45"/>
      <c r="O1209" s="45"/>
      <c r="P1209" s="45">
        <f>SUM(F1209:F1209)</f>
        <v>0</v>
      </c>
      <c r="Q1209" s="45"/>
      <c r="R1209" s="45"/>
    </row>
    <row r="1210" spans="1:18" x14ac:dyDescent="0.25">
      <c r="A1210" s="59"/>
      <c r="B1210" s="7" t="s">
        <v>73</v>
      </c>
      <c r="C1210" s="7"/>
      <c r="D1210" s="7"/>
      <c r="E1210" s="7"/>
      <c r="F1210" s="45">
        <v>0</v>
      </c>
      <c r="G1210" s="45"/>
      <c r="H1210" s="45"/>
      <c r="I1210" s="45"/>
      <c r="J1210" s="45"/>
      <c r="K1210" s="45"/>
      <c r="L1210" s="45"/>
      <c r="M1210" s="45"/>
      <c r="N1210" s="45"/>
      <c r="O1210" s="45"/>
      <c r="P1210" s="45">
        <f>SUM(F1210:F1210)</f>
        <v>0</v>
      </c>
      <c r="Q1210" s="45"/>
      <c r="R1210" s="45"/>
    </row>
    <row r="1211" spans="1:18" x14ac:dyDescent="0.25">
      <c r="A1211" s="59"/>
      <c r="B1211" s="7" t="s">
        <v>74</v>
      </c>
      <c r="C1211" s="7"/>
      <c r="D1211" s="7"/>
      <c r="E1211" s="7"/>
      <c r="F1211" s="45">
        <v>0</v>
      </c>
      <c r="G1211" s="45"/>
      <c r="H1211" s="45"/>
      <c r="I1211" s="45"/>
      <c r="J1211" s="45"/>
      <c r="K1211" s="45"/>
      <c r="L1211" s="45"/>
      <c r="M1211" s="45"/>
      <c r="N1211" s="45"/>
      <c r="O1211" s="45"/>
      <c r="P1211" s="45">
        <f>SUM(F1211:F1211)</f>
        <v>0</v>
      </c>
      <c r="Q1211" s="45"/>
      <c r="R1211" s="45"/>
    </row>
    <row r="1212" spans="1:18" x14ac:dyDescent="0.25">
      <c r="A1212" s="59" t="s">
        <v>75</v>
      </c>
      <c r="B1212" s="60" t="s">
        <v>76</v>
      </c>
      <c r="C1212" s="7"/>
      <c r="D1212" s="7"/>
      <c r="E1212" s="7"/>
      <c r="F1212" s="41">
        <v>0</v>
      </c>
      <c r="G1212" s="41"/>
      <c r="H1212" s="41"/>
      <c r="I1212" s="41"/>
      <c r="J1212" s="41"/>
      <c r="K1212" s="41"/>
      <c r="L1212" s="41"/>
      <c r="M1212" s="41"/>
      <c r="N1212" s="41"/>
      <c r="O1212" s="41"/>
      <c r="P1212" s="41">
        <v>0</v>
      </c>
      <c r="Q1212" s="41"/>
      <c r="R1212" s="41"/>
    </row>
    <row r="1213" spans="1:18" x14ac:dyDescent="0.25">
      <c r="A1213" s="59"/>
      <c r="B1213" s="60" t="s">
        <v>77</v>
      </c>
      <c r="C1213" s="7"/>
      <c r="D1213" s="7"/>
      <c r="E1213" s="7"/>
      <c r="F1213" s="45">
        <v>0</v>
      </c>
      <c r="G1213" s="45"/>
      <c r="H1213" s="45"/>
      <c r="I1213" s="45"/>
      <c r="J1213" s="45"/>
      <c r="K1213" s="45"/>
      <c r="L1213" s="45"/>
      <c r="M1213" s="45"/>
      <c r="N1213" s="45"/>
      <c r="O1213" s="45"/>
      <c r="P1213" s="45">
        <v>0</v>
      </c>
      <c r="Q1213" s="45"/>
      <c r="R1213" s="45"/>
    </row>
    <row r="1214" spans="1:18" x14ac:dyDescent="0.25">
      <c r="A1214" s="59"/>
      <c r="B1214" s="7" t="s">
        <v>78</v>
      </c>
      <c r="C1214" s="7"/>
      <c r="D1214" s="7"/>
      <c r="E1214" s="7"/>
      <c r="F1214" s="45">
        <v>0</v>
      </c>
      <c r="G1214" s="45"/>
      <c r="H1214" s="45"/>
      <c r="I1214" s="45"/>
      <c r="J1214" s="45"/>
      <c r="K1214" s="45"/>
      <c r="L1214" s="45"/>
      <c r="M1214" s="45"/>
      <c r="N1214" s="45"/>
      <c r="O1214" s="45"/>
      <c r="P1214" s="45">
        <v>0</v>
      </c>
      <c r="Q1214" s="45"/>
      <c r="R1214" s="45"/>
    </row>
    <row r="1215" spans="1:18" x14ac:dyDescent="0.25">
      <c r="A1215" s="59"/>
      <c r="B1215" s="7" t="s">
        <v>79</v>
      </c>
      <c r="C1215" s="7"/>
      <c r="D1215" s="7"/>
      <c r="E1215" s="7"/>
      <c r="F1215" s="45">
        <v>0</v>
      </c>
      <c r="G1215" s="45"/>
      <c r="H1215" s="45"/>
      <c r="I1215" s="45"/>
      <c r="J1215" s="45"/>
      <c r="K1215" s="45"/>
      <c r="L1215" s="45"/>
      <c r="M1215" s="45"/>
      <c r="N1215" s="45"/>
      <c r="O1215" s="45"/>
      <c r="P1215" s="45">
        <v>0</v>
      </c>
      <c r="Q1215" s="45"/>
      <c r="R1215" s="45"/>
    </row>
    <row r="1216" spans="1:18" x14ac:dyDescent="0.25">
      <c r="A1216" s="59"/>
      <c r="B1216" s="7" t="s">
        <v>80</v>
      </c>
      <c r="C1216" s="7"/>
      <c r="D1216" s="7"/>
      <c r="E1216" s="7"/>
      <c r="F1216" s="45">
        <v>0</v>
      </c>
      <c r="G1216" s="45"/>
      <c r="H1216" s="45"/>
      <c r="I1216" s="45"/>
      <c r="J1216" s="45"/>
      <c r="K1216" s="45"/>
      <c r="L1216" s="45"/>
      <c r="M1216" s="45"/>
      <c r="N1216" s="45"/>
      <c r="O1216" s="45"/>
      <c r="P1216" s="45">
        <v>0</v>
      </c>
      <c r="Q1216" s="45"/>
      <c r="R1216" s="45"/>
    </row>
    <row r="1217" spans="1:18" x14ac:dyDescent="0.25">
      <c r="A1217" s="59" t="s">
        <v>81</v>
      </c>
      <c r="B1217" s="60" t="s">
        <v>82</v>
      </c>
      <c r="C1217" s="7"/>
      <c r="D1217" s="7"/>
      <c r="E1217" s="7"/>
      <c r="F1217" s="41">
        <v>0</v>
      </c>
      <c r="G1217" s="41"/>
      <c r="H1217" s="41"/>
      <c r="I1217" s="41"/>
      <c r="J1217" s="41"/>
      <c r="K1217" s="41"/>
      <c r="L1217" s="41"/>
      <c r="M1217" s="41"/>
      <c r="N1217" s="41"/>
      <c r="O1217" s="41"/>
      <c r="P1217" s="41">
        <v>0</v>
      </c>
      <c r="Q1217" s="41"/>
      <c r="R1217" s="41"/>
    </row>
    <row r="1218" spans="1:18" x14ac:dyDescent="0.25">
      <c r="A1218" s="59"/>
      <c r="B1218" s="7" t="s">
        <v>83</v>
      </c>
      <c r="C1218" s="7"/>
      <c r="D1218" s="7"/>
      <c r="E1218" s="7"/>
      <c r="F1218" s="45">
        <v>0</v>
      </c>
      <c r="G1218" s="45"/>
      <c r="H1218" s="45"/>
      <c r="I1218" s="45"/>
      <c r="J1218" s="45"/>
      <c r="K1218" s="45"/>
      <c r="L1218" s="45"/>
      <c r="M1218" s="45"/>
      <c r="N1218" s="45"/>
      <c r="O1218" s="45"/>
      <c r="P1218" s="45">
        <v>0</v>
      </c>
      <c r="Q1218" s="45"/>
      <c r="R1218" s="45"/>
    </row>
    <row r="1219" spans="1:18" x14ac:dyDescent="0.25">
      <c r="A1219" s="59"/>
      <c r="B1219" s="7" t="s">
        <v>84</v>
      </c>
      <c r="C1219" s="7"/>
      <c r="D1219" s="7"/>
      <c r="E1219" s="7"/>
      <c r="F1219" s="45">
        <v>0</v>
      </c>
      <c r="G1219" s="45"/>
      <c r="H1219" s="45"/>
      <c r="I1219" s="45"/>
      <c r="J1219" s="45"/>
      <c r="K1219" s="45"/>
      <c r="L1219" s="45"/>
      <c r="M1219" s="45"/>
      <c r="N1219" s="45"/>
      <c r="O1219" s="45"/>
      <c r="P1219" s="45">
        <v>0</v>
      </c>
      <c r="Q1219" s="45"/>
      <c r="R1219" s="45"/>
    </row>
    <row r="1220" spans="1:18" x14ac:dyDescent="0.25">
      <c r="A1220" s="59"/>
      <c r="B1220" s="7" t="s">
        <v>85</v>
      </c>
      <c r="C1220" s="7"/>
      <c r="D1220" s="7"/>
      <c r="E1220" s="7"/>
      <c r="F1220" s="45">
        <v>0</v>
      </c>
      <c r="G1220" s="45"/>
      <c r="H1220" s="45"/>
      <c r="I1220" s="45"/>
      <c r="J1220" s="45"/>
      <c r="K1220" s="45"/>
      <c r="L1220" s="45"/>
      <c r="M1220" s="45"/>
      <c r="N1220" s="45"/>
      <c r="O1220" s="45"/>
      <c r="P1220" s="45">
        <v>0</v>
      </c>
      <c r="Q1220" s="45"/>
      <c r="R1220" s="45"/>
    </row>
    <row r="1221" spans="1:18" x14ac:dyDescent="0.25">
      <c r="A1221" s="59"/>
      <c r="B1221" s="7" t="s">
        <v>86</v>
      </c>
      <c r="C1221" s="7"/>
      <c r="D1221" s="7"/>
      <c r="E1221" s="7"/>
      <c r="F1221" s="45">
        <v>0</v>
      </c>
      <c r="G1221" s="45"/>
      <c r="H1221" s="45"/>
      <c r="I1221" s="45"/>
      <c r="J1221" s="45"/>
      <c r="K1221" s="45"/>
      <c r="L1221" s="45"/>
      <c r="M1221" s="45"/>
      <c r="N1221" s="45"/>
      <c r="O1221" s="45"/>
      <c r="P1221" s="45">
        <v>0</v>
      </c>
      <c r="Q1221" s="45"/>
      <c r="R1221" s="45"/>
    </row>
    <row r="1222" spans="1:18" x14ac:dyDescent="0.25">
      <c r="A1222" s="42"/>
      <c r="B1222" s="7" t="s">
        <v>87</v>
      </c>
      <c r="C1222" s="7"/>
      <c r="D1222" s="7"/>
      <c r="E1222" s="7"/>
      <c r="F1222" s="45">
        <v>0</v>
      </c>
      <c r="G1222" s="45"/>
      <c r="H1222" s="45"/>
      <c r="I1222" s="45"/>
      <c r="J1222" s="45"/>
      <c r="K1222" s="45"/>
      <c r="L1222" s="45"/>
      <c r="M1222" s="45"/>
      <c r="N1222" s="45"/>
      <c r="O1222" s="45"/>
      <c r="P1222" s="45">
        <v>0</v>
      </c>
      <c r="Q1222" s="45"/>
      <c r="R1222" s="45"/>
    </row>
    <row r="1223" spans="1:18" x14ac:dyDescent="0.25">
      <c r="A1223" s="42"/>
      <c r="B1223" s="60" t="s">
        <v>88</v>
      </c>
      <c r="C1223" s="7"/>
      <c r="D1223" s="7"/>
      <c r="E1223" s="7"/>
      <c r="F1223" s="61">
        <f>+F1156+F1138+F1144</f>
        <v>13677873.199999999</v>
      </c>
      <c r="G1223" s="61"/>
      <c r="H1223" s="61"/>
      <c r="I1223" s="61"/>
      <c r="J1223" s="61"/>
      <c r="K1223" s="61"/>
      <c r="L1223" s="61"/>
      <c r="M1223" s="61"/>
      <c r="N1223" s="61"/>
      <c r="O1223" s="61"/>
      <c r="P1223" s="61" t="e">
        <f>+#REF!+#REF!+#REF!+#REF!+#REF!+#REF!+#REF!+#REF!+#REF!+#REF!+F1223</f>
        <v>#REF!</v>
      </c>
      <c r="Q1223" s="61"/>
      <c r="R1223" s="61"/>
    </row>
    <row r="1224" spans="1:18" x14ac:dyDescent="0.25">
      <c r="A1224" s="42"/>
      <c r="B1224" s="60"/>
      <c r="C1224" s="7"/>
      <c r="D1224" s="7"/>
      <c r="E1224" s="7"/>
      <c r="F1224" s="45"/>
      <c r="G1224" s="45"/>
      <c r="H1224" s="45"/>
      <c r="I1224" s="45"/>
      <c r="J1224" s="45"/>
      <c r="K1224" s="45"/>
      <c r="L1224" s="45"/>
      <c r="M1224" s="45"/>
      <c r="N1224" s="45"/>
      <c r="O1224" s="45"/>
      <c r="P1224" s="45"/>
      <c r="Q1224" s="45"/>
      <c r="R1224" s="45"/>
    </row>
    <row r="1225" spans="1:18" x14ac:dyDescent="0.25">
      <c r="A1225" s="42"/>
      <c r="B1225" s="60"/>
      <c r="C1225" s="7"/>
      <c r="D1225" s="7"/>
      <c r="E1225" s="7"/>
      <c r="F1225" s="45"/>
      <c r="G1225" s="45"/>
      <c r="H1225" s="45"/>
      <c r="I1225" s="45"/>
      <c r="J1225" s="45"/>
      <c r="K1225" s="45"/>
      <c r="L1225" s="45"/>
      <c r="M1225" s="45"/>
      <c r="N1225" s="45"/>
      <c r="O1225" s="45"/>
      <c r="P1225" s="45"/>
      <c r="Q1225" s="45"/>
      <c r="R1225" s="45"/>
    </row>
    <row r="1226" spans="1:18" x14ac:dyDescent="0.25">
      <c r="A1226" s="42"/>
      <c r="B1226" s="60"/>
      <c r="C1226" s="7"/>
      <c r="D1226" s="7"/>
      <c r="E1226" s="7"/>
      <c r="F1226" s="45"/>
      <c r="G1226" s="45"/>
      <c r="H1226" s="45"/>
      <c r="I1226" s="45"/>
      <c r="J1226" s="45"/>
      <c r="K1226" s="45"/>
      <c r="L1226" s="45"/>
      <c r="M1226" s="45"/>
      <c r="N1226" s="45"/>
      <c r="O1226" s="45"/>
      <c r="P1226" s="45"/>
      <c r="Q1226" s="45"/>
      <c r="R1226" s="45"/>
    </row>
    <row r="1227" spans="1:18" x14ac:dyDescent="0.25">
      <c r="A1227" s="59" t="s">
        <v>89</v>
      </c>
      <c r="B1227" s="60" t="s">
        <v>90</v>
      </c>
      <c r="C1227" s="7"/>
      <c r="D1227" s="7"/>
      <c r="E1227" s="7"/>
      <c r="F1227" s="45"/>
      <c r="G1227" s="45"/>
      <c r="H1227" s="45"/>
      <c r="I1227" s="45"/>
      <c r="J1227" s="45"/>
      <c r="K1227" s="45"/>
      <c r="L1227" s="45"/>
      <c r="M1227" s="45"/>
      <c r="N1227" s="45"/>
      <c r="O1227" s="45"/>
      <c r="P1227" s="45"/>
      <c r="Q1227" s="45"/>
      <c r="R1227" s="45"/>
    </row>
    <row r="1228" spans="1:18" x14ac:dyDescent="0.25">
      <c r="A1228" s="59" t="s">
        <v>91</v>
      </c>
      <c r="B1228" s="60" t="s">
        <v>92</v>
      </c>
      <c r="C1228" s="7"/>
      <c r="D1228" s="7"/>
      <c r="E1228" s="7"/>
      <c r="F1228" s="41">
        <v>0</v>
      </c>
      <c r="G1228" s="41"/>
      <c r="H1228" s="41"/>
      <c r="I1228" s="41"/>
      <c r="J1228" s="41"/>
      <c r="K1228" s="41"/>
      <c r="L1228" s="41"/>
      <c r="M1228" s="41"/>
      <c r="N1228" s="41"/>
      <c r="O1228" s="41"/>
      <c r="P1228" s="41">
        <v>0</v>
      </c>
      <c r="Q1228" s="41"/>
      <c r="R1228" s="41"/>
    </row>
    <row r="1229" spans="1:18" x14ac:dyDescent="0.25">
      <c r="A1229" s="42"/>
      <c r="B1229" s="7" t="s">
        <v>93</v>
      </c>
      <c r="C1229" s="7"/>
      <c r="D1229" s="7" t="s">
        <v>94</v>
      </c>
      <c r="E1229" s="7"/>
      <c r="F1229" s="45">
        <v>0</v>
      </c>
      <c r="G1229" s="45"/>
      <c r="H1229" s="45"/>
      <c r="I1229" s="45"/>
      <c r="J1229" s="45"/>
      <c r="K1229" s="45"/>
      <c r="L1229" s="45"/>
      <c r="M1229" s="45"/>
      <c r="N1229" s="45"/>
      <c r="O1229" s="45"/>
      <c r="P1229" s="45">
        <v>0</v>
      </c>
      <c r="Q1229" s="45"/>
      <c r="R1229" s="45"/>
    </row>
    <row r="1230" spans="1:18" x14ac:dyDescent="0.25">
      <c r="A1230" s="42">
        <v>0</v>
      </c>
      <c r="B1230" s="7" t="s">
        <v>95</v>
      </c>
      <c r="C1230" s="7"/>
      <c r="D1230" s="7"/>
      <c r="E1230" s="7"/>
      <c r="F1230" s="45">
        <v>0</v>
      </c>
      <c r="G1230" s="45"/>
      <c r="H1230" s="45"/>
      <c r="I1230" s="45"/>
      <c r="J1230" s="45"/>
      <c r="K1230" s="45"/>
      <c r="L1230" s="45"/>
      <c r="M1230" s="45"/>
      <c r="N1230" s="45"/>
      <c r="O1230" s="45"/>
      <c r="P1230" s="45">
        <v>0</v>
      </c>
      <c r="Q1230" s="45"/>
      <c r="R1230" s="45"/>
    </row>
    <row r="1231" spans="1:18" x14ac:dyDescent="0.25">
      <c r="A1231" s="59" t="s">
        <v>96</v>
      </c>
      <c r="B1231" s="62" t="s">
        <v>97</v>
      </c>
      <c r="C1231" s="7"/>
      <c r="D1231" s="7"/>
      <c r="E1231" s="7"/>
      <c r="F1231" s="41">
        <v>0</v>
      </c>
      <c r="G1231" s="41"/>
      <c r="H1231" s="41"/>
      <c r="I1231" s="41"/>
      <c r="J1231" s="41"/>
      <c r="K1231" s="41"/>
      <c r="L1231" s="41"/>
      <c r="M1231" s="41"/>
      <c r="N1231" s="41"/>
      <c r="O1231" s="41"/>
      <c r="P1231" s="41">
        <v>0</v>
      </c>
      <c r="Q1231" s="41"/>
      <c r="R1231" s="41"/>
    </row>
    <row r="1232" spans="1:18" x14ac:dyDescent="0.25">
      <c r="A1232" s="42"/>
      <c r="B1232" s="7" t="s">
        <v>98</v>
      </c>
      <c r="C1232" s="7"/>
      <c r="D1232" s="7"/>
      <c r="E1232" s="7"/>
      <c r="F1232" s="45">
        <v>0</v>
      </c>
      <c r="G1232" s="45"/>
      <c r="H1232" s="45"/>
      <c r="I1232" s="45"/>
      <c r="J1232" s="45"/>
      <c r="K1232" s="45"/>
      <c r="L1232" s="45"/>
      <c r="M1232" s="45"/>
      <c r="N1232" s="45"/>
      <c r="O1232" s="45"/>
      <c r="P1232" s="45">
        <v>0</v>
      </c>
      <c r="Q1232" s="45"/>
      <c r="R1232" s="45"/>
    </row>
    <row r="1233" spans="1:20" x14ac:dyDescent="0.25">
      <c r="A1233" s="42"/>
      <c r="B1233" s="7" t="s">
        <v>99</v>
      </c>
      <c r="C1233" s="7"/>
      <c r="D1233" s="7"/>
      <c r="E1233" s="7"/>
      <c r="F1233" s="45">
        <v>0</v>
      </c>
      <c r="G1233" s="45"/>
      <c r="H1233" s="45"/>
      <c r="I1233" s="45"/>
      <c r="J1233" s="45"/>
      <c r="K1233" s="45"/>
      <c r="L1233" s="45"/>
      <c r="M1233" s="45"/>
      <c r="N1233" s="45"/>
      <c r="O1233" s="45"/>
      <c r="P1233" s="45">
        <v>0</v>
      </c>
      <c r="Q1233" s="45"/>
      <c r="R1233" s="45"/>
    </row>
    <row r="1234" spans="1:20" x14ac:dyDescent="0.25">
      <c r="A1234" s="59" t="s">
        <v>100</v>
      </c>
      <c r="B1234" s="60" t="s">
        <v>101</v>
      </c>
      <c r="C1234" s="7"/>
      <c r="D1234" s="7"/>
      <c r="E1234" s="7"/>
      <c r="F1234" s="41">
        <v>0</v>
      </c>
      <c r="G1234" s="41"/>
      <c r="H1234" s="41"/>
      <c r="I1234" s="41"/>
      <c r="J1234" s="41"/>
      <c r="K1234" s="41"/>
      <c r="L1234" s="41"/>
      <c r="M1234" s="41"/>
      <c r="N1234" s="41"/>
      <c r="O1234" s="41"/>
      <c r="P1234" s="41">
        <v>0</v>
      </c>
      <c r="Q1234" s="41"/>
      <c r="R1234" s="41"/>
    </row>
    <row r="1235" spans="1:20" x14ac:dyDescent="0.25">
      <c r="A1235" s="42"/>
      <c r="B1235" s="63" t="s">
        <v>102</v>
      </c>
      <c r="C1235" s="7"/>
      <c r="D1235" s="7"/>
      <c r="E1235" s="7"/>
      <c r="F1235" s="45">
        <v>0</v>
      </c>
      <c r="G1235" s="45"/>
      <c r="H1235" s="45"/>
      <c r="I1235" s="45"/>
      <c r="J1235" s="45"/>
      <c r="K1235" s="45"/>
      <c r="L1235" s="45"/>
      <c r="M1235" s="45"/>
      <c r="N1235" s="45"/>
      <c r="O1235" s="45"/>
      <c r="P1235" s="45">
        <v>0</v>
      </c>
      <c r="Q1235" s="45"/>
      <c r="R1235" s="45"/>
    </row>
    <row r="1236" spans="1:20" x14ac:dyDescent="0.25">
      <c r="A1236" s="42"/>
      <c r="B1236" s="63" t="s">
        <v>103</v>
      </c>
      <c r="C1236" s="7"/>
      <c r="D1236" s="7"/>
      <c r="E1236" s="7"/>
      <c r="F1236" s="64">
        <v>0</v>
      </c>
      <c r="G1236" s="64"/>
      <c r="H1236" s="64"/>
      <c r="I1236" s="64"/>
      <c r="J1236" s="64"/>
      <c r="K1236" s="64"/>
      <c r="L1236" s="64"/>
      <c r="M1236" s="64"/>
      <c r="N1236" s="64"/>
      <c r="O1236" s="64"/>
      <c r="P1236" s="64">
        <v>0</v>
      </c>
      <c r="Q1236" s="64"/>
      <c r="R1236" s="64"/>
    </row>
    <row r="1237" spans="1:20" x14ac:dyDescent="0.25">
      <c r="A1237" s="42"/>
      <c r="B1237" s="60" t="s">
        <v>104</v>
      </c>
      <c r="C1237" s="7"/>
      <c r="D1237" s="7"/>
      <c r="E1237" s="7"/>
      <c r="F1237" s="41">
        <f>+F1233+F1232+F1231+F1230+F1228+F1227</f>
        <v>0</v>
      </c>
      <c r="G1237" s="41"/>
      <c r="H1237" s="41"/>
      <c r="I1237" s="41"/>
      <c r="J1237" s="41"/>
      <c r="K1237" s="41"/>
      <c r="L1237" s="41"/>
      <c r="M1237" s="41"/>
      <c r="N1237" s="41"/>
      <c r="O1237" s="41"/>
      <c r="P1237" s="41">
        <f t="shared" ref="P1237" si="42">+P1233+P1232+P1231+P1230+P1228+P1227</f>
        <v>0</v>
      </c>
      <c r="Q1237" s="41"/>
      <c r="R1237" s="41"/>
    </row>
    <row r="1238" spans="1:20" x14ac:dyDescent="0.25">
      <c r="A1238" s="42"/>
      <c r="B1238" s="60"/>
      <c r="C1238" s="7"/>
      <c r="D1238" s="7"/>
      <c r="E1238" s="7"/>
      <c r="F1238" s="45"/>
      <c r="G1238" s="45"/>
      <c r="H1238" s="45"/>
      <c r="I1238" s="45"/>
      <c r="J1238" s="45"/>
      <c r="K1238" s="45"/>
      <c r="L1238" s="45"/>
      <c r="M1238" s="45"/>
      <c r="N1238" s="45"/>
      <c r="O1238" s="45"/>
      <c r="P1238" s="45"/>
      <c r="Q1238" s="45"/>
      <c r="R1238" s="45"/>
    </row>
    <row r="1239" spans="1:20" ht="15.75" thickBot="1" x14ac:dyDescent="0.3">
      <c r="A1239" s="7"/>
      <c r="B1239" s="60" t="s">
        <v>105</v>
      </c>
      <c r="C1239" s="7"/>
      <c r="D1239" s="7"/>
      <c r="E1239" s="7"/>
      <c r="F1239" s="65">
        <f>+F1237+F1223</f>
        <v>13677873.199999999</v>
      </c>
      <c r="G1239" s="65"/>
      <c r="H1239" s="65"/>
      <c r="I1239" s="65"/>
      <c r="J1239" s="65"/>
      <c r="K1239" s="65"/>
      <c r="L1239" s="65"/>
      <c r="M1239" s="65"/>
      <c r="N1239" s="65"/>
      <c r="O1239" s="65"/>
      <c r="P1239" s="65" t="e">
        <f>+P1223</f>
        <v>#REF!</v>
      </c>
      <c r="Q1239" s="41"/>
      <c r="R1239" s="41"/>
      <c r="S1239" s="28" t="e">
        <f>+F1239+#REF!+#REF!+#REF!+#REF!+#REF!+#REF!+#REF!+#REF!+#REF!+#REF!</f>
        <v>#REF!</v>
      </c>
      <c r="T1239" s="28"/>
    </row>
    <row r="1240" spans="1:20" ht="15.75" thickTop="1" x14ac:dyDescent="0.25">
      <c r="A1240" s="7"/>
      <c r="B1240" s="60"/>
      <c r="C1240" s="7"/>
      <c r="D1240" s="7"/>
      <c r="E1240" s="7"/>
      <c r="F1240" s="41"/>
      <c r="G1240" s="41"/>
      <c r="H1240" s="41"/>
      <c r="I1240" s="41"/>
      <c r="J1240" s="41"/>
      <c r="K1240" s="41"/>
      <c r="L1240" s="41"/>
      <c r="M1240" s="41"/>
      <c r="N1240" s="41"/>
      <c r="O1240" s="41"/>
      <c r="P1240" s="41"/>
      <c r="Q1240" s="41"/>
      <c r="R1240" s="41"/>
    </row>
    <row r="1241" spans="1:20" x14ac:dyDescent="0.25">
      <c r="A1241" s="7"/>
      <c r="B1241" s="60"/>
      <c r="C1241" s="7"/>
      <c r="D1241" s="7"/>
      <c r="E1241" s="7"/>
      <c r="F1241" s="41"/>
      <c r="G1241" s="41"/>
      <c r="H1241" s="41"/>
      <c r="I1241" s="41"/>
      <c r="J1241" s="41"/>
      <c r="K1241" s="41"/>
      <c r="L1241" s="41"/>
      <c r="M1241" s="41"/>
      <c r="N1241" s="41"/>
      <c r="O1241" s="41"/>
      <c r="P1241" s="41"/>
      <c r="Q1241" s="41"/>
      <c r="R1241" s="41"/>
      <c r="S1241" s="28" t="e">
        <f>+S1239-P1239</f>
        <v>#REF!</v>
      </c>
      <c r="T1241" s="28"/>
    </row>
    <row r="1242" spans="1:20" x14ac:dyDescent="0.25">
      <c r="A1242" s="7"/>
      <c r="B1242" s="60"/>
      <c r="C1242" s="7"/>
      <c r="D1242" s="7"/>
      <c r="E1242" s="7"/>
      <c r="F1242" s="41"/>
      <c r="G1242" s="41"/>
      <c r="H1242" s="41"/>
      <c r="I1242" s="41"/>
      <c r="J1242" s="41"/>
      <c r="K1242" s="41"/>
      <c r="L1242" s="41"/>
      <c r="M1242" s="41"/>
      <c r="N1242" s="41"/>
      <c r="O1242" s="41"/>
      <c r="P1242" s="41"/>
      <c r="Q1242" s="41"/>
      <c r="R1242" s="41"/>
    </row>
    <row r="1243" spans="1:20" x14ac:dyDescent="0.25">
      <c r="A1243" s="7"/>
      <c r="B1243" s="60"/>
      <c r="C1243" s="7"/>
      <c r="D1243" s="7"/>
      <c r="E1243" s="7"/>
      <c r="F1243" s="41"/>
      <c r="G1243" s="41"/>
      <c r="H1243" s="41"/>
      <c r="I1243" s="41"/>
      <c r="J1243" s="41"/>
      <c r="K1243" s="41"/>
      <c r="L1243" s="41"/>
      <c r="M1243" s="41"/>
      <c r="N1243" s="41"/>
      <c r="O1243" s="41"/>
      <c r="P1243" s="41"/>
      <c r="Q1243" s="41"/>
      <c r="R1243" s="41"/>
    </row>
    <row r="1244" spans="1:20" ht="15" customHeight="1" x14ac:dyDescent="0.25">
      <c r="A1244" s="418" t="s">
        <v>106</v>
      </c>
      <c r="B1244" s="418"/>
      <c r="C1244" s="418"/>
      <c r="D1244" s="418"/>
      <c r="E1244" s="418"/>
      <c r="F1244" s="424" t="s">
        <v>107</v>
      </c>
      <c r="G1244" s="424"/>
      <c r="H1244" s="424"/>
      <c r="I1244" s="424"/>
      <c r="J1244" s="424"/>
      <c r="K1244" s="424"/>
      <c r="L1244" s="424"/>
      <c r="M1244" s="424"/>
      <c r="N1244" s="424"/>
      <c r="O1244" s="424"/>
      <c r="P1244" s="424"/>
      <c r="Q1244" s="395"/>
      <c r="R1244" s="295"/>
    </row>
    <row r="1245" spans="1:20" x14ac:dyDescent="0.25">
      <c r="A1245" s="67"/>
      <c r="B1245" s="30"/>
      <c r="C1245" s="30"/>
      <c r="D1245" s="29"/>
      <c r="E1245" s="29"/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  <c r="R1245" s="30"/>
    </row>
    <row r="1246" spans="1:20" x14ac:dyDescent="0.25">
      <c r="A1246" s="30"/>
      <c r="B1246" s="30"/>
      <c r="C1246" s="30"/>
      <c r="D1246" s="29"/>
      <c r="E1246" s="29"/>
      <c r="F1246" s="30"/>
      <c r="G1246" s="30"/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  <c r="R1246" s="30"/>
    </row>
    <row r="1247" spans="1:20" ht="15" customHeight="1" x14ac:dyDescent="0.25">
      <c r="A1247" s="421" t="s">
        <v>193</v>
      </c>
      <c r="B1247" s="421"/>
      <c r="C1247" s="421"/>
      <c r="D1247" s="421"/>
      <c r="E1247" s="421"/>
      <c r="F1247" s="419" t="s">
        <v>194</v>
      </c>
      <c r="G1247" s="419"/>
      <c r="H1247" s="419"/>
      <c r="I1247" s="419"/>
      <c r="J1247" s="419"/>
      <c r="K1247" s="419"/>
      <c r="L1247" s="419"/>
      <c r="M1247" s="419"/>
      <c r="N1247" s="419"/>
      <c r="O1247" s="419"/>
      <c r="P1247" s="419"/>
      <c r="Q1247" s="394"/>
      <c r="R1247" s="292"/>
    </row>
    <row r="1248" spans="1:20" x14ac:dyDescent="0.25">
      <c r="A1248" s="420" t="s">
        <v>108</v>
      </c>
      <c r="B1248" s="420"/>
      <c r="C1248" s="420"/>
      <c r="D1248" s="420"/>
      <c r="E1248" s="420"/>
      <c r="F1248" s="420" t="s">
        <v>195</v>
      </c>
      <c r="G1248" s="420"/>
      <c r="H1248" s="420"/>
      <c r="I1248" s="420"/>
      <c r="J1248" s="420"/>
      <c r="K1248" s="420"/>
      <c r="L1248" s="420"/>
      <c r="M1248" s="420"/>
      <c r="N1248" s="420"/>
      <c r="O1248" s="420"/>
      <c r="P1248" s="420"/>
      <c r="Q1248" s="393"/>
      <c r="R1248" s="293"/>
    </row>
    <row r="1249" spans="1:21" x14ac:dyDescent="0.25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  <c r="R1249" s="29"/>
    </row>
    <row r="1252" spans="1:21" x14ac:dyDescent="0.25">
      <c r="U1252" s="236">
        <v>44500</v>
      </c>
    </row>
    <row r="1254" spans="1:21" x14ac:dyDescent="0.25">
      <c r="S1254" s="28">
        <v>215385875.97999999</v>
      </c>
      <c r="T1254" s="28"/>
      <c r="U1254" s="236">
        <v>44440</v>
      </c>
    </row>
    <row r="1255" spans="1:21" x14ac:dyDescent="0.25">
      <c r="S1255" s="28" t="e">
        <f>+S1239-S1254</f>
        <v>#REF!</v>
      </c>
      <c r="T1255" s="28"/>
    </row>
    <row r="1256" spans="1:21" x14ac:dyDescent="0.25">
      <c r="S1256" s="28">
        <v>176262849.15000001</v>
      </c>
      <c r="T1256" s="28"/>
      <c r="U1256" t="s">
        <v>190</v>
      </c>
    </row>
    <row r="1258" spans="1:21" x14ac:dyDescent="0.25">
      <c r="S1258" s="28">
        <v>175800650.13999999</v>
      </c>
      <c r="T1258" s="28"/>
    </row>
    <row r="1260" spans="1:21" x14ac:dyDescent="0.25">
      <c r="S1260" s="28">
        <f>+S1258-S1254</f>
        <v>-39585225.840000004</v>
      </c>
      <c r="T1260" s="28"/>
    </row>
    <row r="1261" spans="1:21" x14ac:dyDescent="0.25">
      <c r="S1261">
        <v>22814.1</v>
      </c>
    </row>
    <row r="1262" spans="1:21" x14ac:dyDescent="0.25">
      <c r="S1262" s="28">
        <f>+S1260+S1261</f>
        <v>-39562411.740000002</v>
      </c>
      <c r="T1262" s="28"/>
    </row>
    <row r="1263" spans="1:21" x14ac:dyDescent="0.25">
      <c r="S1263" s="28"/>
      <c r="T1263" s="28"/>
    </row>
    <row r="1265" spans="19:20" x14ac:dyDescent="0.25">
      <c r="S1265" s="28" t="e">
        <f>+P1239-S1256</f>
        <v>#REF!</v>
      </c>
      <c r="T1265" s="28"/>
    </row>
    <row r="1266" spans="19:20" x14ac:dyDescent="0.25">
      <c r="S1266" s="28"/>
      <c r="T1266" s="28"/>
    </row>
    <row r="1267" spans="19:20" x14ac:dyDescent="0.25">
      <c r="S1267" s="28"/>
      <c r="T1267" s="28"/>
    </row>
    <row r="1416" spans="1:18" x14ac:dyDescent="0.25">
      <c r="E1416" t="s">
        <v>94</v>
      </c>
    </row>
    <row r="1418" spans="1:18" x14ac:dyDescent="0.25">
      <c r="A1418" s="29"/>
      <c r="B1418" s="29"/>
      <c r="C1418" s="29"/>
      <c r="D1418" s="29"/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  <c r="O1418" s="29"/>
      <c r="P1418" s="29"/>
      <c r="Q1418" s="29"/>
      <c r="R1418" s="29"/>
    </row>
    <row r="1419" spans="1:18" x14ac:dyDescent="0.25">
      <c r="A1419" s="29"/>
      <c r="B1419" s="29"/>
      <c r="C1419" s="29"/>
      <c r="D1419" s="29"/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  <c r="O1419" s="29"/>
      <c r="P1419" s="29"/>
      <c r="Q1419" s="29"/>
      <c r="R1419" s="29"/>
    </row>
    <row r="1420" spans="1:18" x14ac:dyDescent="0.25">
      <c r="A1420" s="29"/>
      <c r="B1420" s="29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/>
      <c r="R1420" s="29"/>
    </row>
    <row r="1421" spans="1:18" x14ac:dyDescent="0.25">
      <c r="A1421" s="29"/>
      <c r="B1421" s="29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  <c r="O1421" s="29"/>
      <c r="P1421" s="29"/>
      <c r="Q1421" s="29"/>
      <c r="R1421" s="29"/>
    </row>
    <row r="1422" spans="1:18" ht="15" customHeight="1" x14ac:dyDescent="0.25">
      <c r="A1422" s="409" t="s">
        <v>0</v>
      </c>
      <c r="B1422" s="409"/>
      <c r="C1422" s="409"/>
      <c r="D1422" s="409"/>
      <c r="E1422" s="409"/>
      <c r="F1422" s="409"/>
      <c r="G1422" s="409"/>
      <c r="H1422" s="409"/>
      <c r="I1422" s="409"/>
      <c r="J1422" s="409"/>
      <c r="K1422" s="409"/>
      <c r="L1422" s="409"/>
      <c r="M1422" s="409"/>
      <c r="N1422" s="409"/>
      <c r="O1422" s="409"/>
      <c r="P1422" s="409"/>
      <c r="Q1422" s="392"/>
      <c r="R1422" s="294"/>
    </row>
    <row r="1423" spans="1:18" ht="15" customHeight="1" x14ac:dyDescent="0.25">
      <c r="A1423" s="409" t="s">
        <v>196</v>
      </c>
      <c r="B1423" s="409"/>
      <c r="C1423" s="409"/>
      <c r="D1423" s="409"/>
      <c r="E1423" s="409"/>
      <c r="F1423" s="409"/>
      <c r="G1423" s="409"/>
      <c r="H1423" s="409"/>
      <c r="I1423" s="409"/>
      <c r="J1423" s="409"/>
      <c r="K1423" s="409"/>
      <c r="L1423" s="409"/>
      <c r="M1423" s="409"/>
      <c r="N1423" s="409"/>
      <c r="O1423" s="409"/>
      <c r="P1423" s="409"/>
      <c r="Q1423" s="392"/>
      <c r="R1423" s="294"/>
    </row>
    <row r="1424" spans="1:18" x14ac:dyDescent="0.25">
      <c r="A1424" s="31" t="s">
        <v>2</v>
      </c>
      <c r="B1424" s="2"/>
      <c r="C1424" s="3"/>
      <c r="D1424" s="3"/>
      <c r="E1424" s="3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</row>
    <row r="1425" spans="1:18" x14ac:dyDescent="0.25">
      <c r="A1425" s="32" t="s">
        <v>3</v>
      </c>
      <c r="B1425" s="33" t="s">
        <v>4</v>
      </c>
      <c r="C1425" s="5"/>
      <c r="D1425" s="5"/>
      <c r="E1425" s="6"/>
      <c r="F1425" s="250" t="s">
        <v>5</v>
      </c>
      <c r="G1425" s="251" t="s">
        <v>6</v>
      </c>
      <c r="H1425" s="251" t="s">
        <v>109</v>
      </c>
      <c r="I1425" s="251"/>
      <c r="J1425" s="251" t="s">
        <v>141</v>
      </c>
      <c r="K1425" s="251"/>
      <c r="L1425" s="251"/>
      <c r="M1425" s="251"/>
      <c r="N1425" s="251"/>
      <c r="O1425" s="251"/>
      <c r="P1425" s="252" t="s">
        <v>7</v>
      </c>
      <c r="Q1425" s="290"/>
      <c r="R1425" s="290"/>
    </row>
    <row r="1426" spans="1:18" x14ac:dyDescent="0.25">
      <c r="A1426" s="38" t="s">
        <v>8</v>
      </c>
      <c r="B1426" s="39" t="s">
        <v>9</v>
      </c>
      <c r="C1426" s="39"/>
      <c r="D1426" s="40"/>
      <c r="E1426" s="40"/>
      <c r="F1426" s="41">
        <f>+F1427+F1428+F1431</f>
        <v>16873261.950000003</v>
      </c>
      <c r="G1426" s="41">
        <f>+G1427+G1428+G1431</f>
        <v>16663904.669999998</v>
      </c>
      <c r="H1426" s="41">
        <f>SUM(H1427:H1431)</f>
        <v>20131792.469999999</v>
      </c>
      <c r="I1426" s="41"/>
      <c r="J1426" s="41">
        <f>+J1427+J1428+J1429+J1430+J1431</f>
        <v>18610111.379999999</v>
      </c>
      <c r="K1426" s="41"/>
      <c r="L1426" s="41"/>
      <c r="M1426" s="41"/>
      <c r="N1426" s="41"/>
      <c r="O1426" s="41"/>
      <c r="P1426" s="41">
        <f>+P1427+P1428+P1430+P1429+P1431</f>
        <v>72279070.469999999</v>
      </c>
      <c r="Q1426" s="41"/>
      <c r="R1426" s="41"/>
    </row>
    <row r="1427" spans="1:18" x14ac:dyDescent="0.25">
      <c r="A1427" s="42"/>
      <c r="B1427" s="43" t="s">
        <v>10</v>
      </c>
      <c r="C1427" s="44"/>
      <c r="D1427" s="44"/>
      <c r="E1427" s="40"/>
      <c r="F1427" s="45">
        <f>12675374.22+1794438.13</f>
        <v>14469812.350000001</v>
      </c>
      <c r="G1427" s="45">
        <f>12564235.77+1729438.13</f>
        <v>14293673.899999999</v>
      </c>
      <c r="H1427" s="45">
        <f>12557235.77+3894438.13+1264750.8</f>
        <v>17716424.699999999</v>
      </c>
      <c r="I1427" s="45"/>
      <c r="J1427" s="45">
        <f>12632235.77+1944438.13+1620003.81</f>
        <v>16196677.709999999</v>
      </c>
      <c r="K1427" s="45"/>
      <c r="L1427" s="45"/>
      <c r="M1427" s="45"/>
      <c r="N1427" s="45"/>
      <c r="O1427" s="45"/>
      <c r="P1427" s="45">
        <f>SUM(F1427:J1427)</f>
        <v>62676588.660000004</v>
      </c>
      <c r="Q1427" s="45"/>
      <c r="R1427" s="45"/>
    </row>
    <row r="1428" spans="1:18" x14ac:dyDescent="0.25">
      <c r="A1428" s="42"/>
      <c r="B1428" s="43" t="s">
        <v>11</v>
      </c>
      <c r="C1428" s="44"/>
      <c r="D1428" s="44"/>
      <c r="E1428" s="40"/>
      <c r="F1428" s="45">
        <v>185000</v>
      </c>
      <c r="G1428" s="45">
        <v>179000</v>
      </c>
      <c r="H1428" s="45">
        <v>179000</v>
      </c>
      <c r="I1428" s="45"/>
      <c r="J1428" s="45">
        <v>179000</v>
      </c>
      <c r="K1428" s="45"/>
      <c r="L1428" s="45"/>
      <c r="M1428" s="45"/>
      <c r="N1428" s="45"/>
      <c r="O1428" s="45"/>
      <c r="P1428" s="45">
        <f>SUM(F1428:J1428)</f>
        <v>722000</v>
      </c>
      <c r="Q1428" s="45"/>
      <c r="R1428" s="45"/>
    </row>
    <row r="1429" spans="1:18" x14ac:dyDescent="0.25">
      <c r="A1429" s="42"/>
      <c r="B1429" s="46" t="s">
        <v>145</v>
      </c>
      <c r="C1429" s="47"/>
      <c r="D1429" s="47"/>
      <c r="E1429" s="40"/>
      <c r="F1429" s="45">
        <v>0</v>
      </c>
      <c r="G1429" s="45">
        <v>0</v>
      </c>
      <c r="H1429" s="45">
        <v>0</v>
      </c>
      <c r="I1429" s="45"/>
      <c r="J1429" s="45">
        <v>0</v>
      </c>
      <c r="K1429" s="45"/>
      <c r="L1429" s="45"/>
      <c r="M1429" s="45"/>
      <c r="N1429" s="45"/>
      <c r="O1429" s="45"/>
      <c r="P1429" s="45">
        <f>SUM(F1429:J1429)</f>
        <v>0</v>
      </c>
      <c r="Q1429" s="45"/>
      <c r="R1429" s="45"/>
    </row>
    <row r="1430" spans="1:18" x14ac:dyDescent="0.25">
      <c r="A1430" s="42"/>
      <c r="B1430" s="46" t="s">
        <v>146</v>
      </c>
      <c r="C1430" s="47"/>
      <c r="D1430" s="47"/>
      <c r="E1430" s="40"/>
      <c r="F1430" s="45">
        <v>0</v>
      </c>
      <c r="G1430" s="45">
        <v>0</v>
      </c>
      <c r="H1430" s="45">
        <v>0</v>
      </c>
      <c r="I1430" s="45"/>
      <c r="J1430" s="45">
        <v>0</v>
      </c>
      <c r="K1430" s="45"/>
      <c r="L1430" s="45"/>
      <c r="M1430" s="45"/>
      <c r="N1430" s="45"/>
      <c r="O1430" s="45"/>
      <c r="P1430" s="45">
        <f>SUM(F1430:J1430)</f>
        <v>0</v>
      </c>
      <c r="Q1430" s="45"/>
      <c r="R1430" s="45"/>
    </row>
    <row r="1431" spans="1:18" x14ac:dyDescent="0.25">
      <c r="A1431" s="42"/>
      <c r="B1431" s="244" t="s">
        <v>147</v>
      </c>
      <c r="C1431" s="244"/>
      <c r="D1431" s="244"/>
      <c r="E1431" s="40"/>
      <c r="F1431" s="45">
        <v>2218449.6</v>
      </c>
      <c r="G1431" s="45">
        <v>2191230.77</v>
      </c>
      <c r="H1431" s="45">
        <v>2236367.77</v>
      </c>
      <c r="I1431" s="45"/>
      <c r="J1431" s="45">
        <v>2234433.67</v>
      </c>
      <c r="K1431" s="45"/>
      <c r="L1431" s="45"/>
      <c r="M1431" s="45"/>
      <c r="N1431" s="45"/>
      <c r="O1431" s="45"/>
      <c r="P1431" s="45">
        <f>SUM(F1431:J1431)</f>
        <v>8880481.8100000005</v>
      </c>
      <c r="Q1431" s="45"/>
      <c r="R1431" s="45"/>
    </row>
    <row r="1432" spans="1:18" x14ac:dyDescent="0.25">
      <c r="A1432" s="38" t="s">
        <v>12</v>
      </c>
      <c r="B1432" s="49" t="s">
        <v>13</v>
      </c>
      <c r="C1432" s="44"/>
      <c r="D1432" s="40"/>
      <c r="E1432" s="40"/>
      <c r="F1432" s="41">
        <f>+F1433+F1434+F1438+F1437+F1436+F1442</f>
        <v>1312510.1099999999</v>
      </c>
      <c r="G1432" s="41">
        <f>+G1433+G1434+G1438+G1437+G1436+G1442+G1435</f>
        <v>1943581.52</v>
      </c>
      <c r="H1432" s="41">
        <f>+H1433+H1434+H1435+H1437+H1438+H1439</f>
        <v>2711258.6399999997</v>
      </c>
      <c r="I1432" s="41"/>
      <c r="J1432" s="41">
        <f>SUM(J1433:J1443)</f>
        <v>2877774.11</v>
      </c>
      <c r="K1432" s="41"/>
      <c r="L1432" s="41"/>
      <c r="M1432" s="41"/>
      <c r="N1432" s="41"/>
      <c r="O1432" s="41"/>
      <c r="P1432" s="41">
        <f>SUM(P1433:P1444)</f>
        <v>8845124.3800000008</v>
      </c>
      <c r="Q1432" s="41"/>
      <c r="R1432" s="41"/>
    </row>
    <row r="1433" spans="1:18" x14ac:dyDescent="0.25">
      <c r="A1433" s="42"/>
      <c r="B1433" s="43" t="s">
        <v>14</v>
      </c>
      <c r="C1433" s="44"/>
      <c r="D1433" s="44"/>
      <c r="E1433" s="40"/>
      <c r="F1433" s="45">
        <v>294894.03000000003</v>
      </c>
      <c r="G1433" s="45">
        <v>728069.45</v>
      </c>
      <c r="H1433" s="45">
        <v>401830.37</v>
      </c>
      <c r="I1433" s="45"/>
      <c r="J1433" s="45">
        <v>204286.39</v>
      </c>
      <c r="K1433" s="45"/>
      <c r="L1433" s="45"/>
      <c r="M1433" s="45"/>
      <c r="N1433" s="45"/>
      <c r="O1433" s="45"/>
      <c r="P1433" s="45">
        <f t="shared" ref="P1433:P1444" si="43">SUM(F1433:J1433)</f>
        <v>1629080.2400000002</v>
      </c>
      <c r="Q1433" s="45"/>
      <c r="R1433" s="45"/>
    </row>
    <row r="1434" spans="1:18" x14ac:dyDescent="0.25">
      <c r="A1434" s="50"/>
      <c r="B1434" s="7" t="s">
        <v>15</v>
      </c>
      <c r="C1434" s="244"/>
      <c r="D1434" s="244"/>
      <c r="E1434" s="40"/>
      <c r="F1434" s="45">
        <v>0</v>
      </c>
      <c r="G1434" s="45">
        <v>0</v>
      </c>
      <c r="H1434" s="45">
        <v>0</v>
      </c>
      <c r="I1434" s="45"/>
      <c r="J1434" s="45">
        <v>0</v>
      </c>
      <c r="K1434" s="45"/>
      <c r="L1434" s="45"/>
      <c r="M1434" s="45"/>
      <c r="N1434" s="45"/>
      <c r="O1434" s="45"/>
      <c r="P1434" s="45">
        <f t="shared" si="43"/>
        <v>0</v>
      </c>
      <c r="Q1434" s="45"/>
      <c r="R1434" s="45"/>
    </row>
    <row r="1435" spans="1:18" x14ac:dyDescent="0.25">
      <c r="A1435" s="42"/>
      <c r="B1435" s="43" t="s">
        <v>16</v>
      </c>
      <c r="C1435" s="44"/>
      <c r="D1435" s="44"/>
      <c r="E1435" s="40"/>
      <c r="F1435" s="45">
        <f t="shared" ref="F1435" si="44">SUM(E1435:E1435)</f>
        <v>0</v>
      </c>
      <c r="G1435" s="45">
        <v>422180</v>
      </c>
      <c r="H1435" s="45">
        <v>0</v>
      </c>
      <c r="I1435" s="45"/>
      <c r="J1435" s="45">
        <v>0</v>
      </c>
      <c r="K1435" s="45"/>
      <c r="L1435" s="45"/>
      <c r="M1435" s="45"/>
      <c r="N1435" s="45"/>
      <c r="O1435" s="45"/>
      <c r="P1435" s="45">
        <f t="shared" si="43"/>
        <v>422180</v>
      </c>
      <c r="Q1435" s="45"/>
      <c r="R1435" s="45"/>
    </row>
    <row r="1436" spans="1:18" x14ac:dyDescent="0.25">
      <c r="A1436" s="42"/>
      <c r="B1436" s="51" t="s">
        <v>17</v>
      </c>
      <c r="C1436" s="51"/>
      <c r="D1436" s="51"/>
      <c r="E1436" s="40"/>
      <c r="F1436" s="45">
        <v>0</v>
      </c>
      <c r="G1436" s="45">
        <v>0</v>
      </c>
      <c r="H1436" s="45">
        <v>0</v>
      </c>
      <c r="I1436" s="45"/>
      <c r="J1436" s="45">
        <v>0</v>
      </c>
      <c r="K1436" s="45"/>
      <c r="L1436" s="45"/>
      <c r="M1436" s="45"/>
      <c r="N1436" s="45"/>
      <c r="O1436" s="45"/>
      <c r="P1436" s="45">
        <f t="shared" si="43"/>
        <v>0</v>
      </c>
      <c r="Q1436" s="45"/>
      <c r="R1436" s="45"/>
    </row>
    <row r="1437" spans="1:18" x14ac:dyDescent="0.25">
      <c r="A1437" s="42"/>
      <c r="B1437" s="43" t="s">
        <v>18</v>
      </c>
      <c r="C1437" s="44"/>
      <c r="D1437" s="44"/>
      <c r="E1437" s="52"/>
      <c r="F1437" s="45">
        <v>702496.1</v>
      </c>
      <c r="G1437" s="45">
        <v>784996.09</v>
      </c>
      <c r="H1437" s="45">
        <v>1412496.09</v>
      </c>
      <c r="I1437" s="45"/>
      <c r="J1437" s="45">
        <v>794999.99</v>
      </c>
      <c r="K1437" s="45"/>
      <c r="L1437" s="45"/>
      <c r="M1437" s="45"/>
      <c r="N1437" s="45"/>
      <c r="O1437" s="45"/>
      <c r="P1437" s="45">
        <f t="shared" si="43"/>
        <v>3694988.2700000005</v>
      </c>
      <c r="Q1437" s="45"/>
      <c r="R1437" s="45"/>
    </row>
    <row r="1438" spans="1:18" x14ac:dyDescent="0.25">
      <c r="A1438" s="42"/>
      <c r="B1438" s="43" t="s">
        <v>19</v>
      </c>
      <c r="C1438" s="44"/>
      <c r="D1438" s="44"/>
      <c r="E1438" s="40"/>
      <c r="F1438" s="45">
        <v>67119.98</v>
      </c>
      <c r="G1438" s="45">
        <v>8335.98</v>
      </c>
      <c r="H1438" s="45">
        <v>125559.98</v>
      </c>
      <c r="I1438" s="45"/>
      <c r="J1438" s="45">
        <v>1516863.4</v>
      </c>
      <c r="K1438" s="45"/>
      <c r="L1438" s="45"/>
      <c r="M1438" s="45"/>
      <c r="N1438" s="45"/>
      <c r="O1438" s="45"/>
      <c r="P1438" s="45">
        <f t="shared" si="43"/>
        <v>1717879.3399999999</v>
      </c>
      <c r="Q1438" s="45"/>
      <c r="R1438" s="45"/>
    </row>
    <row r="1439" spans="1:18" x14ac:dyDescent="0.25">
      <c r="A1439" s="42"/>
      <c r="B1439" s="43" t="s">
        <v>197</v>
      </c>
      <c r="C1439" s="44"/>
      <c r="D1439" s="44"/>
      <c r="E1439" s="40"/>
      <c r="F1439" s="45">
        <v>0</v>
      </c>
      <c r="G1439" s="45"/>
      <c r="H1439" s="45">
        <v>771372.2</v>
      </c>
      <c r="I1439" s="45"/>
      <c r="J1439" s="45">
        <v>185624.33</v>
      </c>
      <c r="K1439" s="45"/>
      <c r="L1439" s="45"/>
      <c r="M1439" s="45"/>
      <c r="N1439" s="45"/>
      <c r="O1439" s="45"/>
      <c r="P1439" s="45">
        <f t="shared" si="43"/>
        <v>956996.52999999991</v>
      </c>
      <c r="Q1439" s="45"/>
      <c r="R1439" s="45"/>
    </row>
    <row r="1440" spans="1:18" x14ac:dyDescent="0.25">
      <c r="A1440" s="42"/>
      <c r="B1440" s="7" t="s">
        <v>20</v>
      </c>
      <c r="C1440" s="44"/>
      <c r="D1440" s="44"/>
      <c r="E1440" s="40"/>
      <c r="F1440" s="45">
        <v>0</v>
      </c>
      <c r="G1440" s="45">
        <v>0</v>
      </c>
      <c r="H1440" s="45">
        <v>0</v>
      </c>
      <c r="I1440" s="45"/>
      <c r="J1440" s="45">
        <v>0</v>
      </c>
      <c r="K1440" s="45"/>
      <c r="L1440" s="45"/>
      <c r="M1440" s="45"/>
      <c r="N1440" s="45"/>
      <c r="O1440" s="45"/>
      <c r="P1440" s="45">
        <f t="shared" si="43"/>
        <v>0</v>
      </c>
      <c r="Q1440" s="45"/>
      <c r="R1440" s="45"/>
    </row>
    <row r="1441" spans="1:18" x14ac:dyDescent="0.25">
      <c r="A1441" s="42"/>
      <c r="B1441" s="244" t="s">
        <v>21</v>
      </c>
      <c r="C1441" s="244"/>
      <c r="D1441" s="244"/>
      <c r="E1441" s="244"/>
      <c r="F1441" s="45">
        <v>0</v>
      </c>
      <c r="G1441" s="45">
        <v>0</v>
      </c>
      <c r="H1441" s="45">
        <v>0</v>
      </c>
      <c r="I1441" s="45"/>
      <c r="J1441" s="45">
        <v>0</v>
      </c>
      <c r="K1441" s="45"/>
      <c r="L1441" s="45"/>
      <c r="M1441" s="45"/>
      <c r="N1441" s="45"/>
      <c r="O1441" s="45"/>
      <c r="P1441" s="45">
        <f t="shared" si="43"/>
        <v>0</v>
      </c>
      <c r="Q1441" s="45"/>
      <c r="R1441" s="45"/>
    </row>
    <row r="1442" spans="1:18" x14ac:dyDescent="0.25">
      <c r="A1442" s="42"/>
      <c r="B1442" s="7" t="s">
        <v>22</v>
      </c>
      <c r="C1442" s="244"/>
      <c r="D1442" s="244"/>
      <c r="E1442" s="244"/>
      <c r="F1442" s="45">
        <v>248000</v>
      </c>
      <c r="G1442" s="45">
        <v>0</v>
      </c>
      <c r="H1442" s="45">
        <v>0</v>
      </c>
      <c r="I1442" s="45"/>
      <c r="J1442" s="45">
        <v>176000</v>
      </c>
      <c r="K1442" s="45"/>
      <c r="L1442" s="45"/>
      <c r="M1442" s="45"/>
      <c r="N1442" s="45"/>
      <c r="O1442" s="45"/>
      <c r="P1442" s="45">
        <f t="shared" si="43"/>
        <v>424000</v>
      </c>
      <c r="Q1442" s="45"/>
      <c r="R1442" s="45"/>
    </row>
    <row r="1443" spans="1:18" x14ac:dyDescent="0.25">
      <c r="A1443" s="42"/>
      <c r="B1443" s="7" t="s">
        <v>23</v>
      </c>
      <c r="C1443" s="244"/>
      <c r="D1443" s="244"/>
      <c r="E1443" s="40"/>
      <c r="F1443" s="45">
        <v>0</v>
      </c>
      <c r="G1443" s="45">
        <v>0</v>
      </c>
      <c r="H1443" s="45">
        <v>0</v>
      </c>
      <c r="I1443" s="45"/>
      <c r="J1443" s="45">
        <v>0</v>
      </c>
      <c r="K1443" s="45"/>
      <c r="L1443" s="45"/>
      <c r="M1443" s="45"/>
      <c r="N1443" s="45"/>
      <c r="O1443" s="45"/>
      <c r="P1443" s="45">
        <f t="shared" si="43"/>
        <v>0</v>
      </c>
      <c r="Q1443" s="45"/>
      <c r="R1443" s="45"/>
    </row>
    <row r="1444" spans="1:18" x14ac:dyDescent="0.25">
      <c r="A1444" s="42"/>
      <c r="B1444" s="244" t="s">
        <v>148</v>
      </c>
      <c r="C1444" s="244"/>
      <c r="D1444" s="244"/>
      <c r="E1444" s="40"/>
      <c r="F1444" s="45">
        <v>0</v>
      </c>
      <c r="G1444" s="45">
        <v>0</v>
      </c>
      <c r="H1444" s="45">
        <v>0</v>
      </c>
      <c r="I1444" s="45"/>
      <c r="J1444" s="45">
        <v>0</v>
      </c>
      <c r="K1444" s="45"/>
      <c r="L1444" s="45"/>
      <c r="M1444" s="45"/>
      <c r="N1444" s="45"/>
      <c r="O1444" s="45"/>
      <c r="P1444" s="45">
        <f t="shared" si="43"/>
        <v>0</v>
      </c>
      <c r="Q1444" s="45"/>
      <c r="R1444" s="45"/>
    </row>
    <row r="1445" spans="1:18" x14ac:dyDescent="0.25">
      <c r="A1445" s="38" t="s">
        <v>24</v>
      </c>
      <c r="B1445" s="49" t="s">
        <v>25</v>
      </c>
      <c r="C1445" s="44"/>
      <c r="D1445" s="40"/>
      <c r="E1445" s="40"/>
      <c r="F1445" s="41">
        <f>+F1452</f>
        <v>170000</v>
      </c>
      <c r="G1445" s="41">
        <f>G1446+G1452+G1450+G1456</f>
        <v>2226543.9700000002</v>
      </c>
      <c r="H1445" s="41">
        <f>+H1450+H1452</f>
        <v>1433139.2</v>
      </c>
      <c r="I1445" s="41"/>
      <c r="J1445" s="41">
        <f>+J1446+J1447+J1448+J1449+J1450+J1451+J1452</f>
        <v>1448191.5</v>
      </c>
      <c r="K1445" s="41"/>
      <c r="L1445" s="41"/>
      <c r="M1445" s="41"/>
      <c r="N1445" s="41"/>
      <c r="O1445" s="41"/>
      <c r="P1445" s="41">
        <f>SUM(P1446:P1456)</f>
        <v>5277874.67</v>
      </c>
      <c r="Q1445" s="41"/>
      <c r="R1445" s="41"/>
    </row>
    <row r="1446" spans="1:18" x14ac:dyDescent="0.25">
      <c r="A1446" s="42"/>
      <c r="B1446" s="244" t="s">
        <v>149</v>
      </c>
      <c r="C1446" s="244"/>
      <c r="D1446" s="244"/>
      <c r="E1446" s="40"/>
      <c r="F1446" s="45">
        <v>0</v>
      </c>
      <c r="G1446" s="45">
        <v>329998.8</v>
      </c>
      <c r="H1446" s="45">
        <v>0</v>
      </c>
      <c r="I1446" s="45"/>
      <c r="J1446" s="45">
        <v>0</v>
      </c>
      <c r="K1446" s="45"/>
      <c r="L1446" s="45"/>
      <c r="M1446" s="45"/>
      <c r="N1446" s="45"/>
      <c r="O1446" s="45"/>
      <c r="P1446" s="45">
        <f t="shared" ref="P1446:P1456" si="45">SUM(F1446:J1446)</f>
        <v>329998.8</v>
      </c>
      <c r="Q1446" s="45"/>
      <c r="R1446" s="45"/>
    </row>
    <row r="1447" spans="1:18" x14ac:dyDescent="0.25">
      <c r="A1447" s="42"/>
      <c r="B1447" s="43" t="s">
        <v>26</v>
      </c>
      <c r="C1447" s="44"/>
      <c r="D1447" s="44"/>
      <c r="E1447" s="40"/>
      <c r="F1447" s="45">
        <v>0</v>
      </c>
      <c r="G1447" s="45">
        <v>0</v>
      </c>
      <c r="H1447" s="45">
        <v>0</v>
      </c>
      <c r="I1447" s="45"/>
      <c r="J1447" s="45">
        <v>0</v>
      </c>
      <c r="K1447" s="45"/>
      <c r="L1447" s="45"/>
      <c r="M1447" s="45"/>
      <c r="N1447" s="45"/>
      <c r="O1447" s="45"/>
      <c r="P1447" s="45">
        <f t="shared" si="45"/>
        <v>0</v>
      </c>
      <c r="Q1447" s="45"/>
      <c r="R1447" s="45"/>
    </row>
    <row r="1448" spans="1:18" x14ac:dyDescent="0.25">
      <c r="A1448" s="42"/>
      <c r="B1448" s="244" t="s">
        <v>150</v>
      </c>
      <c r="C1448" s="244"/>
      <c r="D1448" s="244"/>
      <c r="E1448" s="40"/>
      <c r="F1448" s="45">
        <v>0</v>
      </c>
      <c r="G1448" s="45">
        <v>0</v>
      </c>
      <c r="H1448" s="45">
        <v>0</v>
      </c>
      <c r="I1448" s="45"/>
      <c r="J1448" s="45">
        <v>7400</v>
      </c>
      <c r="K1448" s="45"/>
      <c r="L1448" s="45"/>
      <c r="M1448" s="45"/>
      <c r="N1448" s="45"/>
      <c r="O1448" s="45"/>
      <c r="P1448" s="45">
        <f t="shared" si="45"/>
        <v>7400</v>
      </c>
      <c r="Q1448" s="45"/>
      <c r="R1448" s="45"/>
    </row>
    <row r="1449" spans="1:18" x14ac:dyDescent="0.25">
      <c r="A1449" s="42"/>
      <c r="B1449" s="51" t="s">
        <v>27</v>
      </c>
      <c r="C1449" s="51"/>
      <c r="D1449" s="51"/>
      <c r="E1449" s="40"/>
      <c r="F1449" s="45">
        <v>0</v>
      </c>
      <c r="G1449" s="45">
        <v>0</v>
      </c>
      <c r="H1449" s="45">
        <v>0</v>
      </c>
      <c r="I1449" s="45"/>
      <c r="J1449" s="45">
        <v>0</v>
      </c>
      <c r="K1449" s="45"/>
      <c r="L1449" s="45"/>
      <c r="M1449" s="45"/>
      <c r="N1449" s="45"/>
      <c r="O1449" s="45"/>
      <c r="P1449" s="45">
        <f t="shared" si="45"/>
        <v>0</v>
      </c>
      <c r="Q1449" s="45"/>
      <c r="R1449" s="45"/>
    </row>
    <row r="1450" spans="1:18" x14ac:dyDescent="0.25">
      <c r="A1450" s="42"/>
      <c r="B1450" s="244" t="s">
        <v>151</v>
      </c>
      <c r="C1450" s="244"/>
      <c r="D1450" s="244"/>
      <c r="E1450" s="40"/>
      <c r="F1450" s="45">
        <v>0</v>
      </c>
      <c r="G1450" s="45">
        <v>823640</v>
      </c>
      <c r="H1450" s="45">
        <v>1073139.2</v>
      </c>
      <c r="I1450" s="45"/>
      <c r="J1450" s="45">
        <v>1080791.5</v>
      </c>
      <c r="K1450" s="45"/>
      <c r="L1450" s="45"/>
      <c r="M1450" s="45"/>
      <c r="N1450" s="45"/>
      <c r="O1450" s="45"/>
      <c r="P1450" s="45">
        <f t="shared" si="45"/>
        <v>2977570.7</v>
      </c>
      <c r="Q1450" s="45"/>
      <c r="R1450" s="45"/>
    </row>
    <row r="1451" spans="1:18" x14ac:dyDescent="0.25">
      <c r="A1451" s="42"/>
      <c r="B1451" s="244" t="s">
        <v>152</v>
      </c>
      <c r="C1451" s="244"/>
      <c r="D1451" s="244"/>
      <c r="E1451" s="40"/>
      <c r="F1451" s="45">
        <v>0</v>
      </c>
      <c r="G1451" s="45">
        <v>0</v>
      </c>
      <c r="H1451" s="45">
        <v>0</v>
      </c>
      <c r="I1451" s="45"/>
      <c r="J1451" s="45">
        <v>0</v>
      </c>
      <c r="K1451" s="45"/>
      <c r="L1451" s="45"/>
      <c r="M1451" s="45"/>
      <c r="N1451" s="45"/>
      <c r="O1451" s="45"/>
      <c r="P1451" s="45">
        <f t="shared" si="45"/>
        <v>0</v>
      </c>
      <c r="Q1451" s="45"/>
      <c r="R1451" s="45"/>
    </row>
    <row r="1452" spans="1:18" x14ac:dyDescent="0.25">
      <c r="A1452" s="42"/>
      <c r="B1452" s="7" t="s">
        <v>28</v>
      </c>
      <c r="C1452" s="244"/>
      <c r="D1452" s="244"/>
      <c r="E1452" s="40"/>
      <c r="F1452" s="45">
        <v>170000</v>
      </c>
      <c r="G1452" s="45">
        <v>788476.8</v>
      </c>
      <c r="H1452" s="45">
        <v>360000</v>
      </c>
      <c r="I1452" s="45"/>
      <c r="J1452" s="45">
        <v>360000</v>
      </c>
      <c r="K1452" s="45"/>
      <c r="L1452" s="45"/>
      <c r="M1452" s="45"/>
      <c r="N1452" s="45"/>
      <c r="O1452" s="45"/>
      <c r="P1452" s="45">
        <f t="shared" si="45"/>
        <v>1678476.8</v>
      </c>
      <c r="Q1452" s="45"/>
      <c r="R1452" s="45"/>
    </row>
    <row r="1453" spans="1:18" x14ac:dyDescent="0.25">
      <c r="A1453" s="42"/>
      <c r="B1453" s="7" t="s">
        <v>29</v>
      </c>
      <c r="C1453" s="244"/>
      <c r="D1453" s="244"/>
      <c r="E1453" s="40"/>
      <c r="F1453" s="45">
        <v>0</v>
      </c>
      <c r="G1453" s="45">
        <v>0</v>
      </c>
      <c r="H1453" s="45">
        <v>0</v>
      </c>
      <c r="I1453" s="45"/>
      <c r="J1453" s="45">
        <v>0</v>
      </c>
      <c r="K1453" s="45"/>
      <c r="L1453" s="45"/>
      <c r="M1453" s="45"/>
      <c r="N1453" s="45"/>
      <c r="O1453" s="45"/>
      <c r="P1453" s="45">
        <f t="shared" si="45"/>
        <v>0</v>
      </c>
      <c r="Q1453" s="45"/>
      <c r="R1453" s="45"/>
    </row>
    <row r="1454" spans="1:18" x14ac:dyDescent="0.25">
      <c r="A1454" s="42"/>
      <c r="B1454" s="53" t="s">
        <v>30</v>
      </c>
      <c r="C1454" s="244"/>
      <c r="D1454" s="244"/>
      <c r="E1454" s="54"/>
      <c r="F1454" s="45">
        <v>0</v>
      </c>
      <c r="G1454" s="45">
        <v>0</v>
      </c>
      <c r="H1454" s="45">
        <v>0</v>
      </c>
      <c r="I1454" s="45"/>
      <c r="J1454" s="45">
        <v>0</v>
      </c>
      <c r="K1454" s="45"/>
      <c r="L1454" s="45"/>
      <c r="M1454" s="45"/>
      <c r="N1454" s="45"/>
      <c r="O1454" s="45"/>
      <c r="P1454" s="45">
        <f t="shared" si="45"/>
        <v>0</v>
      </c>
      <c r="Q1454" s="45"/>
      <c r="R1454" s="45"/>
    </row>
    <row r="1455" spans="1:18" x14ac:dyDescent="0.25">
      <c r="A1455" s="42"/>
      <c r="B1455" s="53" t="s">
        <v>31</v>
      </c>
      <c r="C1455" s="244"/>
      <c r="D1455" s="244"/>
      <c r="E1455" s="54"/>
      <c r="F1455" s="45">
        <v>0</v>
      </c>
      <c r="G1455" s="45">
        <v>0</v>
      </c>
      <c r="H1455" s="45">
        <v>0</v>
      </c>
      <c r="I1455" s="45"/>
      <c r="J1455" s="45">
        <v>0</v>
      </c>
      <c r="K1455" s="45"/>
      <c r="L1455" s="45"/>
      <c r="M1455" s="45"/>
      <c r="N1455" s="45"/>
      <c r="O1455" s="45"/>
      <c r="P1455" s="45">
        <f t="shared" si="45"/>
        <v>0</v>
      </c>
      <c r="Q1455" s="45"/>
      <c r="R1455" s="45"/>
    </row>
    <row r="1456" spans="1:18" x14ac:dyDescent="0.25">
      <c r="A1456" s="42"/>
      <c r="B1456" s="51" t="s">
        <v>32</v>
      </c>
      <c r="C1456" s="51"/>
      <c r="D1456" s="51"/>
      <c r="E1456" s="40"/>
      <c r="F1456" s="45">
        <v>0</v>
      </c>
      <c r="G1456" s="45">
        <v>284428.37</v>
      </c>
      <c r="H1456" s="45">
        <v>0</v>
      </c>
      <c r="I1456" s="45"/>
      <c r="J1456" s="45">
        <v>0</v>
      </c>
      <c r="K1456" s="45"/>
      <c r="L1456" s="45"/>
      <c r="M1456" s="45"/>
      <c r="N1456" s="45"/>
      <c r="O1456" s="45"/>
      <c r="P1456" s="45">
        <f t="shared" si="45"/>
        <v>284428.37</v>
      </c>
      <c r="Q1456" s="45"/>
      <c r="R1456" s="45"/>
    </row>
    <row r="1457" spans="1:18" x14ac:dyDescent="0.25">
      <c r="A1457" s="38" t="s">
        <v>33</v>
      </c>
      <c r="B1457" s="49" t="s">
        <v>34</v>
      </c>
      <c r="C1457" s="44"/>
      <c r="D1457" s="40"/>
      <c r="E1457" s="40"/>
      <c r="F1457" s="41">
        <v>0</v>
      </c>
      <c r="G1457" s="41">
        <v>0</v>
      </c>
      <c r="H1457" s="41">
        <v>0</v>
      </c>
      <c r="I1457" s="41"/>
      <c r="J1457" s="41">
        <v>0</v>
      </c>
      <c r="K1457" s="41"/>
      <c r="L1457" s="41"/>
      <c r="M1457" s="41"/>
      <c r="N1457" s="41"/>
      <c r="O1457" s="41"/>
      <c r="P1457" s="41">
        <v>0</v>
      </c>
      <c r="Q1457" s="41"/>
      <c r="R1457" s="41"/>
    </row>
    <row r="1458" spans="1:18" x14ac:dyDescent="0.25">
      <c r="A1458" s="42"/>
      <c r="B1458" s="417" t="s">
        <v>35</v>
      </c>
      <c r="C1458" s="417"/>
      <c r="D1458" s="417"/>
      <c r="E1458" s="417"/>
      <c r="F1458" s="45">
        <v>0</v>
      </c>
      <c r="G1458" s="45">
        <v>0</v>
      </c>
      <c r="H1458" s="45">
        <v>0</v>
      </c>
      <c r="I1458" s="45"/>
      <c r="J1458" s="45">
        <v>0</v>
      </c>
      <c r="K1458" s="45"/>
      <c r="L1458" s="45"/>
      <c r="M1458" s="45"/>
      <c r="N1458" s="45"/>
      <c r="O1458" s="45"/>
      <c r="P1458" s="45">
        <f t="shared" ref="P1458:P1469" si="46">SUM(F1458:G1458)</f>
        <v>0</v>
      </c>
      <c r="Q1458" s="45"/>
      <c r="R1458" s="45"/>
    </row>
    <row r="1459" spans="1:18" x14ac:dyDescent="0.25">
      <c r="A1459" s="42"/>
      <c r="B1459" s="7" t="s">
        <v>36</v>
      </c>
      <c r="C1459" s="244"/>
      <c r="D1459" s="244"/>
      <c r="E1459" s="244"/>
      <c r="F1459" s="45">
        <v>0</v>
      </c>
      <c r="G1459" s="45">
        <v>0</v>
      </c>
      <c r="H1459" s="45">
        <v>0</v>
      </c>
      <c r="I1459" s="45"/>
      <c r="J1459" s="45">
        <v>0</v>
      </c>
      <c r="K1459" s="45"/>
      <c r="L1459" s="45"/>
      <c r="M1459" s="45"/>
      <c r="N1459" s="45"/>
      <c r="O1459" s="45"/>
      <c r="P1459" s="45">
        <f t="shared" si="46"/>
        <v>0</v>
      </c>
      <c r="Q1459" s="45"/>
      <c r="R1459" s="45"/>
    </row>
    <row r="1460" spans="1:18" x14ac:dyDescent="0.25">
      <c r="A1460" s="42"/>
      <c r="B1460" s="7" t="s">
        <v>37</v>
      </c>
      <c r="C1460" s="244"/>
      <c r="D1460" s="244"/>
      <c r="E1460" s="40"/>
      <c r="F1460" s="45">
        <v>0</v>
      </c>
      <c r="G1460" s="45">
        <v>0</v>
      </c>
      <c r="H1460" s="45">
        <v>0</v>
      </c>
      <c r="I1460" s="45"/>
      <c r="J1460" s="45">
        <v>0</v>
      </c>
      <c r="K1460" s="45"/>
      <c r="L1460" s="45"/>
      <c r="M1460" s="45"/>
      <c r="N1460" s="45"/>
      <c r="O1460" s="45"/>
      <c r="P1460" s="45">
        <f t="shared" si="46"/>
        <v>0</v>
      </c>
      <c r="Q1460" s="45"/>
      <c r="R1460" s="45"/>
    </row>
    <row r="1461" spans="1:18" x14ac:dyDescent="0.25">
      <c r="A1461" s="42"/>
      <c r="B1461" s="7" t="s">
        <v>38</v>
      </c>
      <c r="C1461" s="244"/>
      <c r="D1461" s="244"/>
      <c r="E1461" s="40"/>
      <c r="F1461" s="45">
        <v>0</v>
      </c>
      <c r="G1461" s="45">
        <v>0</v>
      </c>
      <c r="H1461" s="45">
        <v>0</v>
      </c>
      <c r="I1461" s="45"/>
      <c r="J1461" s="45">
        <v>0</v>
      </c>
      <c r="K1461" s="45"/>
      <c r="L1461" s="45"/>
      <c r="M1461" s="45"/>
      <c r="N1461" s="45"/>
      <c r="O1461" s="45"/>
      <c r="P1461" s="45">
        <f t="shared" si="46"/>
        <v>0</v>
      </c>
      <c r="Q1461" s="45"/>
      <c r="R1461" s="45"/>
    </row>
    <row r="1462" spans="1:18" x14ac:dyDescent="0.25">
      <c r="A1462" s="42"/>
      <c r="B1462" s="7" t="s">
        <v>39</v>
      </c>
      <c r="C1462" s="244"/>
      <c r="D1462" s="244"/>
      <c r="E1462" s="40"/>
      <c r="F1462" s="45">
        <v>0</v>
      </c>
      <c r="G1462" s="45">
        <v>0</v>
      </c>
      <c r="H1462" s="45">
        <v>0</v>
      </c>
      <c r="I1462" s="45"/>
      <c r="J1462" s="45">
        <v>0</v>
      </c>
      <c r="K1462" s="45"/>
      <c r="L1462" s="45"/>
      <c r="M1462" s="45"/>
      <c r="N1462" s="45"/>
      <c r="O1462" s="45"/>
      <c r="P1462" s="45">
        <f t="shared" si="46"/>
        <v>0</v>
      </c>
      <c r="Q1462" s="45"/>
      <c r="R1462" s="45"/>
    </row>
    <row r="1463" spans="1:18" x14ac:dyDescent="0.25">
      <c r="A1463" s="42"/>
      <c r="B1463" s="7" t="s">
        <v>40</v>
      </c>
      <c r="C1463" s="244"/>
      <c r="D1463" s="244"/>
      <c r="E1463" s="40"/>
      <c r="F1463" s="45">
        <v>0</v>
      </c>
      <c r="G1463" s="45">
        <v>0</v>
      </c>
      <c r="H1463" s="45">
        <v>0</v>
      </c>
      <c r="I1463" s="45"/>
      <c r="J1463" s="45">
        <v>0</v>
      </c>
      <c r="K1463" s="45"/>
      <c r="L1463" s="45"/>
      <c r="M1463" s="45"/>
      <c r="N1463" s="45"/>
      <c r="O1463" s="45"/>
      <c r="P1463" s="45">
        <f t="shared" si="46"/>
        <v>0</v>
      </c>
      <c r="Q1463" s="45"/>
      <c r="R1463" s="45"/>
    </row>
    <row r="1464" spans="1:18" x14ac:dyDescent="0.25">
      <c r="A1464" s="42"/>
      <c r="B1464" s="7" t="s">
        <v>41</v>
      </c>
      <c r="C1464" s="244"/>
      <c r="D1464" s="244"/>
      <c r="E1464" s="40"/>
      <c r="F1464" s="45">
        <v>0</v>
      </c>
      <c r="G1464" s="45">
        <v>0</v>
      </c>
      <c r="H1464" s="45">
        <v>0</v>
      </c>
      <c r="I1464" s="45"/>
      <c r="J1464" s="45">
        <v>0</v>
      </c>
      <c r="K1464" s="45"/>
      <c r="L1464" s="45"/>
      <c r="M1464" s="45"/>
      <c r="N1464" s="45"/>
      <c r="O1464" s="45"/>
      <c r="P1464" s="45">
        <f t="shared" si="46"/>
        <v>0</v>
      </c>
      <c r="Q1464" s="45"/>
      <c r="R1464" s="45"/>
    </row>
    <row r="1465" spans="1:18" x14ac:dyDescent="0.25">
      <c r="A1465" s="42"/>
      <c r="B1465" s="7" t="s">
        <v>42</v>
      </c>
      <c r="C1465" s="244"/>
      <c r="D1465" s="244"/>
      <c r="E1465" s="40"/>
      <c r="F1465" s="45">
        <v>0</v>
      </c>
      <c r="G1465" s="45">
        <v>0</v>
      </c>
      <c r="H1465" s="45">
        <v>0</v>
      </c>
      <c r="I1465" s="45"/>
      <c r="J1465" s="45">
        <v>0</v>
      </c>
      <c r="K1465" s="45"/>
      <c r="L1465" s="45"/>
      <c r="M1465" s="45"/>
      <c r="N1465" s="45"/>
      <c r="O1465" s="45"/>
      <c r="P1465" s="45">
        <f t="shared" si="46"/>
        <v>0</v>
      </c>
      <c r="Q1465" s="45"/>
      <c r="R1465" s="45"/>
    </row>
    <row r="1466" spans="1:18" x14ac:dyDescent="0.25">
      <c r="A1466" s="42"/>
      <c r="B1466" s="7" t="s">
        <v>41</v>
      </c>
      <c r="C1466" s="244"/>
      <c r="D1466" s="244"/>
      <c r="E1466" s="40"/>
      <c r="F1466" s="45">
        <v>0</v>
      </c>
      <c r="G1466" s="45">
        <v>0</v>
      </c>
      <c r="H1466" s="45">
        <v>0</v>
      </c>
      <c r="I1466" s="45"/>
      <c r="J1466" s="45">
        <v>0</v>
      </c>
      <c r="K1466" s="45"/>
      <c r="L1466" s="45"/>
      <c r="M1466" s="45"/>
      <c r="N1466" s="45"/>
      <c r="O1466" s="45"/>
      <c r="P1466" s="45">
        <f t="shared" si="46"/>
        <v>0</v>
      </c>
      <c r="Q1466" s="45"/>
      <c r="R1466" s="45"/>
    </row>
    <row r="1467" spans="1:18" x14ac:dyDescent="0.25">
      <c r="A1467" s="55"/>
      <c r="B1467" s="56" t="s">
        <v>43</v>
      </c>
      <c r="C1467" s="40"/>
      <c r="D1467" s="40"/>
      <c r="E1467" s="40"/>
      <c r="F1467" s="45">
        <v>0</v>
      </c>
      <c r="G1467" s="45">
        <v>0</v>
      </c>
      <c r="H1467" s="45">
        <v>0</v>
      </c>
      <c r="I1467" s="45"/>
      <c r="J1467" s="45">
        <v>0</v>
      </c>
      <c r="K1467" s="45"/>
      <c r="L1467" s="45"/>
      <c r="M1467" s="45"/>
      <c r="N1467" s="45"/>
      <c r="O1467" s="45"/>
      <c r="P1467" s="45">
        <f t="shared" si="46"/>
        <v>0</v>
      </c>
      <c r="Q1467" s="45"/>
      <c r="R1467" s="45"/>
    </row>
    <row r="1468" spans="1:18" x14ac:dyDescent="0.25">
      <c r="A1468" s="55"/>
      <c r="B1468" s="56" t="s">
        <v>44</v>
      </c>
      <c r="C1468" s="40"/>
      <c r="D1468" s="40"/>
      <c r="E1468" s="40"/>
      <c r="F1468" s="45">
        <v>0</v>
      </c>
      <c r="G1468" s="45">
        <v>0</v>
      </c>
      <c r="H1468" s="45">
        <v>0</v>
      </c>
      <c r="I1468" s="45"/>
      <c r="J1468" s="45">
        <v>0</v>
      </c>
      <c r="K1468" s="45"/>
      <c r="L1468" s="45"/>
      <c r="M1468" s="45"/>
      <c r="N1468" s="45"/>
      <c r="O1468" s="45"/>
      <c r="P1468" s="45">
        <f t="shared" si="46"/>
        <v>0</v>
      </c>
      <c r="Q1468" s="45"/>
      <c r="R1468" s="45"/>
    </row>
    <row r="1469" spans="1:18" x14ac:dyDescent="0.25">
      <c r="A1469" s="55"/>
      <c r="B1469" s="56" t="s">
        <v>45</v>
      </c>
      <c r="C1469" s="40"/>
      <c r="D1469" s="40"/>
      <c r="E1469" s="40"/>
      <c r="F1469" s="45">
        <v>0</v>
      </c>
      <c r="G1469" s="45">
        <v>0</v>
      </c>
      <c r="H1469" s="45">
        <v>0</v>
      </c>
      <c r="I1469" s="45"/>
      <c r="J1469" s="45">
        <v>0</v>
      </c>
      <c r="K1469" s="45"/>
      <c r="L1469" s="45"/>
      <c r="M1469" s="45"/>
      <c r="N1469" s="45"/>
      <c r="O1469" s="45"/>
      <c r="P1469" s="45">
        <f t="shared" si="46"/>
        <v>0</v>
      </c>
      <c r="Q1469" s="45"/>
      <c r="R1469" s="45"/>
    </row>
    <row r="1470" spans="1:18" x14ac:dyDescent="0.25">
      <c r="A1470" s="57" t="s">
        <v>46</v>
      </c>
      <c r="B1470" s="58" t="s">
        <v>47</v>
      </c>
      <c r="C1470" s="56"/>
      <c r="D1470" s="56"/>
      <c r="E1470" s="56"/>
      <c r="F1470" s="41">
        <v>0</v>
      </c>
      <c r="G1470" s="41">
        <v>0</v>
      </c>
      <c r="H1470" s="41">
        <v>0</v>
      </c>
      <c r="I1470" s="41"/>
      <c r="J1470" s="41">
        <v>0</v>
      </c>
      <c r="K1470" s="41"/>
      <c r="L1470" s="41"/>
      <c r="M1470" s="41"/>
      <c r="N1470" s="41"/>
      <c r="O1470" s="41"/>
      <c r="P1470" s="41">
        <v>0</v>
      </c>
      <c r="Q1470" s="41"/>
      <c r="R1470" s="41"/>
    </row>
    <row r="1471" spans="1:18" x14ac:dyDescent="0.25">
      <c r="A1471" s="8"/>
      <c r="B1471" s="56" t="s">
        <v>48</v>
      </c>
      <c r="C1471" s="56"/>
      <c r="D1471" s="56"/>
      <c r="E1471" s="56"/>
      <c r="F1471" s="45">
        <v>0</v>
      </c>
      <c r="G1471" s="45">
        <v>0</v>
      </c>
      <c r="H1471" s="45">
        <v>0</v>
      </c>
      <c r="I1471" s="45"/>
      <c r="J1471" s="45">
        <v>0</v>
      </c>
      <c r="K1471" s="45"/>
      <c r="L1471" s="45"/>
      <c r="M1471" s="45"/>
      <c r="N1471" s="45"/>
      <c r="O1471" s="45"/>
      <c r="P1471" s="45">
        <f t="shared" ref="P1471:P1482" si="47">SUM(F1471:G1471)</f>
        <v>0</v>
      </c>
      <c r="Q1471" s="45"/>
      <c r="R1471" s="45"/>
    </row>
    <row r="1472" spans="1:18" x14ac:dyDescent="0.25">
      <c r="A1472" s="8"/>
      <c r="B1472" s="56" t="s">
        <v>49</v>
      </c>
      <c r="C1472" s="56"/>
      <c r="D1472" s="56"/>
      <c r="E1472" s="56"/>
      <c r="F1472" s="45">
        <v>0</v>
      </c>
      <c r="G1472" s="45">
        <v>0</v>
      </c>
      <c r="H1472" s="45">
        <v>0</v>
      </c>
      <c r="I1472" s="45"/>
      <c r="J1472" s="45">
        <v>0</v>
      </c>
      <c r="K1472" s="45"/>
      <c r="L1472" s="45"/>
      <c r="M1472" s="45"/>
      <c r="N1472" s="45"/>
      <c r="O1472" s="45"/>
      <c r="P1472" s="45">
        <f t="shared" si="47"/>
        <v>0</v>
      </c>
      <c r="Q1472" s="45"/>
      <c r="R1472" s="45"/>
    </row>
    <row r="1473" spans="1:18" x14ac:dyDescent="0.25">
      <c r="A1473" s="8"/>
      <c r="B1473" s="56" t="s">
        <v>37</v>
      </c>
      <c r="C1473" s="56"/>
      <c r="D1473" s="56"/>
      <c r="E1473" s="56"/>
      <c r="F1473" s="45">
        <v>0</v>
      </c>
      <c r="G1473" s="45">
        <v>0</v>
      </c>
      <c r="H1473" s="45">
        <v>0</v>
      </c>
      <c r="I1473" s="45"/>
      <c r="J1473" s="45">
        <v>0</v>
      </c>
      <c r="K1473" s="45"/>
      <c r="L1473" s="45"/>
      <c r="M1473" s="45"/>
      <c r="N1473" s="45"/>
      <c r="O1473" s="45"/>
      <c r="P1473" s="45">
        <f t="shared" si="47"/>
        <v>0</v>
      </c>
      <c r="Q1473" s="45"/>
      <c r="R1473" s="45"/>
    </row>
    <row r="1474" spans="1:18" x14ac:dyDescent="0.25">
      <c r="A1474" s="8"/>
      <c r="B1474" s="56" t="s">
        <v>50</v>
      </c>
      <c r="C1474" s="56"/>
      <c r="D1474" s="56"/>
      <c r="E1474" s="56"/>
      <c r="F1474" s="45">
        <v>0</v>
      </c>
      <c r="G1474" s="45">
        <v>0</v>
      </c>
      <c r="H1474" s="45">
        <v>0</v>
      </c>
      <c r="I1474" s="45"/>
      <c r="J1474" s="45">
        <v>0</v>
      </c>
      <c r="K1474" s="45"/>
      <c r="L1474" s="45"/>
      <c r="M1474" s="45"/>
      <c r="N1474" s="45"/>
      <c r="O1474" s="45"/>
      <c r="P1474" s="45">
        <f t="shared" si="47"/>
        <v>0</v>
      </c>
      <c r="Q1474" s="45"/>
      <c r="R1474" s="45"/>
    </row>
    <row r="1475" spans="1:18" x14ac:dyDescent="0.25">
      <c r="A1475" s="8"/>
      <c r="B1475" s="56" t="s">
        <v>39</v>
      </c>
      <c r="C1475" s="56"/>
      <c r="D1475" s="56"/>
      <c r="E1475" s="56"/>
      <c r="F1475" s="45">
        <v>0</v>
      </c>
      <c r="G1475" s="45">
        <v>0</v>
      </c>
      <c r="H1475" s="45">
        <v>0</v>
      </c>
      <c r="I1475" s="45"/>
      <c r="J1475" s="45">
        <v>0</v>
      </c>
      <c r="K1475" s="45"/>
      <c r="L1475" s="45"/>
      <c r="M1475" s="45"/>
      <c r="N1475" s="45"/>
      <c r="O1475" s="45"/>
      <c r="P1475" s="45">
        <f t="shared" si="47"/>
        <v>0</v>
      </c>
      <c r="Q1475" s="45"/>
      <c r="R1475" s="45"/>
    </row>
    <row r="1476" spans="1:18" x14ac:dyDescent="0.25">
      <c r="A1476" s="57"/>
      <c r="B1476" s="56" t="s">
        <v>51</v>
      </c>
      <c r="C1476" s="56"/>
      <c r="D1476" s="56"/>
      <c r="E1476" s="56"/>
      <c r="F1476" s="45">
        <v>0</v>
      </c>
      <c r="G1476" s="45">
        <v>0</v>
      </c>
      <c r="H1476" s="45">
        <v>0</v>
      </c>
      <c r="I1476" s="45"/>
      <c r="J1476" s="45">
        <v>0</v>
      </c>
      <c r="K1476" s="45"/>
      <c r="L1476" s="45"/>
      <c r="M1476" s="45"/>
      <c r="N1476" s="45"/>
      <c r="O1476" s="45"/>
      <c r="P1476" s="45">
        <f t="shared" si="47"/>
        <v>0</v>
      </c>
      <c r="Q1476" s="45"/>
      <c r="R1476" s="45"/>
    </row>
    <row r="1477" spans="1:18" x14ac:dyDescent="0.25">
      <c r="A1477" s="8"/>
      <c r="B1477" s="7" t="s">
        <v>41</v>
      </c>
      <c r="C1477" s="7"/>
      <c r="D1477" s="7"/>
      <c r="E1477" s="7"/>
      <c r="F1477" s="45">
        <v>0</v>
      </c>
      <c r="G1477" s="45">
        <v>0</v>
      </c>
      <c r="H1477" s="45">
        <v>0</v>
      </c>
      <c r="I1477" s="45"/>
      <c r="J1477" s="45">
        <v>0</v>
      </c>
      <c r="K1477" s="45"/>
      <c r="L1477" s="45"/>
      <c r="M1477" s="45"/>
      <c r="N1477" s="45"/>
      <c r="O1477" s="45"/>
      <c r="P1477" s="45">
        <f t="shared" si="47"/>
        <v>0</v>
      </c>
      <c r="Q1477" s="45"/>
      <c r="R1477" s="45"/>
    </row>
    <row r="1478" spans="1:18" x14ac:dyDescent="0.25">
      <c r="A1478" s="42"/>
      <c r="B1478" s="7" t="s">
        <v>52</v>
      </c>
      <c r="C1478" s="7"/>
      <c r="D1478" s="7"/>
      <c r="E1478" s="7"/>
      <c r="F1478" s="45">
        <v>0</v>
      </c>
      <c r="G1478" s="45">
        <v>0</v>
      </c>
      <c r="H1478" s="45">
        <v>0</v>
      </c>
      <c r="I1478" s="45"/>
      <c r="J1478" s="45">
        <v>0</v>
      </c>
      <c r="K1478" s="45"/>
      <c r="L1478" s="45"/>
      <c r="M1478" s="45"/>
      <c r="N1478" s="45"/>
      <c r="O1478" s="45"/>
      <c r="P1478" s="45">
        <f t="shared" si="47"/>
        <v>0</v>
      </c>
      <c r="Q1478" s="45"/>
      <c r="R1478" s="45"/>
    </row>
    <row r="1479" spans="1:18" x14ac:dyDescent="0.25">
      <c r="A1479" s="42"/>
      <c r="B1479" s="7" t="s">
        <v>41</v>
      </c>
      <c r="C1479" s="7"/>
      <c r="D1479" s="7"/>
      <c r="E1479" s="7"/>
      <c r="F1479" s="45">
        <v>0</v>
      </c>
      <c r="G1479" s="45">
        <v>0</v>
      </c>
      <c r="H1479" s="45">
        <v>0</v>
      </c>
      <c r="I1479" s="45"/>
      <c r="J1479" s="45">
        <v>0</v>
      </c>
      <c r="K1479" s="45"/>
      <c r="L1479" s="45"/>
      <c r="M1479" s="45"/>
      <c r="N1479" s="45"/>
      <c r="O1479" s="45"/>
      <c r="P1479" s="45">
        <f t="shared" si="47"/>
        <v>0</v>
      </c>
      <c r="Q1479" s="45"/>
      <c r="R1479" s="45"/>
    </row>
    <row r="1480" spans="1:18" x14ac:dyDescent="0.25">
      <c r="A1480" s="42"/>
      <c r="B1480" s="7" t="s">
        <v>53</v>
      </c>
      <c r="C1480" s="7"/>
      <c r="D1480" s="7"/>
      <c r="E1480" s="7"/>
      <c r="F1480" s="45">
        <v>0</v>
      </c>
      <c r="G1480" s="45">
        <v>0</v>
      </c>
      <c r="H1480" s="45">
        <v>0</v>
      </c>
      <c r="I1480" s="45"/>
      <c r="J1480" s="45">
        <v>0</v>
      </c>
      <c r="K1480" s="45"/>
      <c r="L1480" s="45"/>
      <c r="M1480" s="45"/>
      <c r="N1480" s="45"/>
      <c r="O1480" s="45"/>
      <c r="P1480" s="45">
        <f t="shared" si="47"/>
        <v>0</v>
      </c>
      <c r="Q1480" s="45"/>
      <c r="R1480" s="45"/>
    </row>
    <row r="1481" spans="1:18" x14ac:dyDescent="0.25">
      <c r="A1481" s="42"/>
      <c r="B1481" s="7" t="s">
        <v>54</v>
      </c>
      <c r="C1481" s="7"/>
      <c r="D1481" s="7"/>
      <c r="E1481" s="7"/>
      <c r="F1481" s="45">
        <v>0</v>
      </c>
      <c r="G1481" s="45">
        <v>0</v>
      </c>
      <c r="H1481" s="45">
        <v>0</v>
      </c>
      <c r="I1481" s="45"/>
      <c r="J1481" s="45">
        <v>0</v>
      </c>
      <c r="K1481" s="45"/>
      <c r="L1481" s="45"/>
      <c r="M1481" s="45"/>
      <c r="N1481" s="45"/>
      <c r="O1481" s="45"/>
      <c r="P1481" s="45">
        <f t="shared" si="47"/>
        <v>0</v>
      </c>
      <c r="Q1481" s="45"/>
      <c r="R1481" s="45"/>
    </row>
    <row r="1482" spans="1:18" x14ac:dyDescent="0.25">
      <c r="A1482" s="42"/>
      <c r="B1482" s="7" t="s">
        <v>45</v>
      </c>
      <c r="C1482" s="7"/>
      <c r="D1482" s="7"/>
      <c r="E1482" s="7"/>
      <c r="F1482" s="45">
        <v>0</v>
      </c>
      <c r="G1482" s="45">
        <v>0</v>
      </c>
      <c r="H1482" s="45">
        <v>0</v>
      </c>
      <c r="I1482" s="45"/>
      <c r="J1482" s="45">
        <v>0</v>
      </c>
      <c r="K1482" s="45"/>
      <c r="L1482" s="45"/>
      <c r="M1482" s="45"/>
      <c r="N1482" s="45"/>
      <c r="O1482" s="45"/>
      <c r="P1482" s="45">
        <f t="shared" si="47"/>
        <v>0</v>
      </c>
      <c r="Q1482" s="45"/>
      <c r="R1482" s="45"/>
    </row>
    <row r="1483" spans="1:18" x14ac:dyDescent="0.25">
      <c r="A1483" s="59" t="s">
        <v>55</v>
      </c>
      <c r="B1483" s="60" t="s">
        <v>56</v>
      </c>
      <c r="C1483" s="7"/>
      <c r="D1483" s="7"/>
      <c r="E1483" s="7"/>
      <c r="F1483" s="41">
        <v>0</v>
      </c>
      <c r="G1483" s="41">
        <v>0</v>
      </c>
      <c r="H1483" s="41">
        <v>0</v>
      </c>
      <c r="I1483" s="41"/>
      <c r="J1483" s="41">
        <v>0</v>
      </c>
      <c r="K1483" s="41"/>
      <c r="L1483" s="41"/>
      <c r="M1483" s="41"/>
      <c r="N1483" s="41"/>
      <c r="O1483" s="41"/>
      <c r="P1483" s="41">
        <f>SUM(P1484:P1494)</f>
        <v>0</v>
      </c>
      <c r="Q1483" s="41"/>
      <c r="R1483" s="41"/>
    </row>
    <row r="1484" spans="1:18" x14ac:dyDescent="0.25">
      <c r="A1484" s="42"/>
      <c r="B1484" s="7" t="s">
        <v>57</v>
      </c>
      <c r="C1484" s="7"/>
      <c r="D1484" s="7"/>
      <c r="E1484" s="7"/>
      <c r="F1484" s="45">
        <v>0</v>
      </c>
      <c r="G1484" s="45">
        <v>0</v>
      </c>
      <c r="H1484" s="45">
        <v>0</v>
      </c>
      <c r="I1484" s="45"/>
      <c r="J1484" s="45">
        <v>0</v>
      </c>
      <c r="K1484" s="45"/>
      <c r="L1484" s="45"/>
      <c r="M1484" s="45"/>
      <c r="N1484" s="45"/>
      <c r="O1484" s="45"/>
      <c r="P1484" s="45">
        <f t="shared" ref="P1484:P1494" si="48">SUM(F1484:G1484)</f>
        <v>0</v>
      </c>
      <c r="Q1484" s="45"/>
      <c r="R1484" s="45"/>
    </row>
    <row r="1485" spans="1:18" x14ac:dyDescent="0.25">
      <c r="A1485" s="42"/>
      <c r="B1485" s="7" t="s">
        <v>58</v>
      </c>
      <c r="C1485" s="7"/>
      <c r="D1485" s="7"/>
      <c r="E1485" s="7"/>
      <c r="F1485" s="45">
        <v>0</v>
      </c>
      <c r="G1485" s="45">
        <v>0</v>
      </c>
      <c r="H1485" s="45">
        <v>0</v>
      </c>
      <c r="I1485" s="45"/>
      <c r="J1485" s="45">
        <v>0</v>
      </c>
      <c r="K1485" s="45"/>
      <c r="L1485" s="45"/>
      <c r="M1485" s="45"/>
      <c r="N1485" s="45"/>
      <c r="O1485" s="45"/>
      <c r="P1485" s="45">
        <f t="shared" si="48"/>
        <v>0</v>
      </c>
      <c r="Q1485" s="45"/>
      <c r="R1485" s="45"/>
    </row>
    <row r="1486" spans="1:18" x14ac:dyDescent="0.25">
      <c r="A1486" s="42"/>
      <c r="B1486" s="7" t="s">
        <v>59</v>
      </c>
      <c r="C1486" s="7"/>
      <c r="D1486" s="7"/>
      <c r="E1486" s="7"/>
      <c r="F1486" s="45">
        <v>0</v>
      </c>
      <c r="G1486" s="45">
        <v>0</v>
      </c>
      <c r="H1486" s="45">
        <v>0</v>
      </c>
      <c r="I1486" s="45"/>
      <c r="J1486" s="45">
        <v>0</v>
      </c>
      <c r="K1486" s="45"/>
      <c r="L1486" s="45"/>
      <c r="M1486" s="45"/>
      <c r="N1486" s="45"/>
      <c r="O1486" s="45"/>
      <c r="P1486" s="45">
        <f t="shared" si="48"/>
        <v>0</v>
      </c>
      <c r="Q1486" s="45"/>
      <c r="R1486" s="45"/>
    </row>
    <row r="1487" spans="1:18" x14ac:dyDescent="0.25">
      <c r="A1487" s="42"/>
      <c r="B1487" s="7" t="s">
        <v>60</v>
      </c>
      <c r="C1487" s="7"/>
      <c r="D1487" s="7"/>
      <c r="E1487" s="7"/>
      <c r="F1487" s="45">
        <v>0</v>
      </c>
      <c r="G1487" s="45">
        <v>0</v>
      </c>
      <c r="H1487" s="45">
        <v>0</v>
      </c>
      <c r="I1487" s="45"/>
      <c r="J1487" s="45">
        <v>0</v>
      </c>
      <c r="K1487" s="45"/>
      <c r="L1487" s="45"/>
      <c r="M1487" s="45"/>
      <c r="N1487" s="45"/>
      <c r="O1487" s="45"/>
      <c r="P1487" s="45">
        <f t="shared" si="48"/>
        <v>0</v>
      </c>
      <c r="Q1487" s="45"/>
      <c r="R1487" s="45"/>
    </row>
    <row r="1488" spans="1:18" x14ac:dyDescent="0.25">
      <c r="A1488" s="42"/>
      <c r="B1488" s="7" t="s">
        <v>61</v>
      </c>
      <c r="C1488" s="7"/>
      <c r="D1488" s="7"/>
      <c r="E1488" s="7"/>
      <c r="F1488" s="45">
        <v>0</v>
      </c>
      <c r="G1488" s="45">
        <v>0</v>
      </c>
      <c r="H1488" s="45">
        <v>0</v>
      </c>
      <c r="I1488" s="45"/>
      <c r="J1488" s="45">
        <v>0</v>
      </c>
      <c r="K1488" s="45"/>
      <c r="L1488" s="45"/>
      <c r="M1488" s="45"/>
      <c r="N1488" s="45"/>
      <c r="O1488" s="45"/>
      <c r="P1488" s="45">
        <f t="shared" si="48"/>
        <v>0</v>
      </c>
      <c r="Q1488" s="45"/>
      <c r="R1488" s="45"/>
    </row>
    <row r="1489" spans="1:18" x14ac:dyDescent="0.25">
      <c r="A1489" s="42"/>
      <c r="B1489" s="7" t="s">
        <v>62</v>
      </c>
      <c r="C1489" s="7"/>
      <c r="D1489" s="7"/>
      <c r="E1489" s="7"/>
      <c r="F1489" s="45">
        <v>0</v>
      </c>
      <c r="G1489" s="45">
        <v>0</v>
      </c>
      <c r="H1489" s="45">
        <v>0</v>
      </c>
      <c r="I1489" s="45"/>
      <c r="J1489" s="45">
        <v>0</v>
      </c>
      <c r="K1489" s="45"/>
      <c r="L1489" s="45"/>
      <c r="M1489" s="45"/>
      <c r="N1489" s="45"/>
      <c r="O1489" s="45"/>
      <c r="P1489" s="45">
        <f t="shared" si="48"/>
        <v>0</v>
      </c>
      <c r="Q1489" s="45"/>
      <c r="R1489" s="45"/>
    </row>
    <row r="1490" spans="1:18" x14ac:dyDescent="0.25">
      <c r="A1490" s="42"/>
      <c r="B1490" s="7" t="s">
        <v>63</v>
      </c>
      <c r="C1490" s="7"/>
      <c r="D1490" s="7"/>
      <c r="E1490" s="7"/>
      <c r="F1490" s="45">
        <v>0</v>
      </c>
      <c r="G1490" s="45">
        <v>0</v>
      </c>
      <c r="H1490" s="45">
        <v>0</v>
      </c>
      <c r="I1490" s="45"/>
      <c r="J1490" s="45">
        <v>0</v>
      </c>
      <c r="K1490" s="45"/>
      <c r="L1490" s="45"/>
      <c r="M1490" s="45"/>
      <c r="N1490" s="45"/>
      <c r="O1490" s="45"/>
      <c r="P1490" s="45">
        <f t="shared" si="48"/>
        <v>0</v>
      </c>
      <c r="Q1490" s="45"/>
      <c r="R1490" s="45"/>
    </row>
    <row r="1491" spans="1:18" x14ac:dyDescent="0.25">
      <c r="A1491" s="42"/>
      <c r="B1491" s="7" t="s">
        <v>64</v>
      </c>
      <c r="C1491" s="7"/>
      <c r="D1491" s="7"/>
      <c r="E1491" s="7"/>
      <c r="F1491" s="45">
        <v>0</v>
      </c>
      <c r="G1491" s="45">
        <v>0</v>
      </c>
      <c r="H1491" s="45">
        <v>0</v>
      </c>
      <c r="I1491" s="45"/>
      <c r="J1491" s="45">
        <v>0</v>
      </c>
      <c r="K1491" s="45"/>
      <c r="L1491" s="45"/>
      <c r="M1491" s="45"/>
      <c r="N1491" s="45"/>
      <c r="O1491" s="45"/>
      <c r="P1491" s="45">
        <f t="shared" si="48"/>
        <v>0</v>
      </c>
      <c r="Q1491" s="45"/>
      <c r="R1491" s="45"/>
    </row>
    <row r="1492" spans="1:18" x14ac:dyDescent="0.25">
      <c r="A1492" s="42"/>
      <c r="B1492" s="7" t="s">
        <v>65</v>
      </c>
      <c r="C1492" s="7"/>
      <c r="D1492" s="7"/>
      <c r="E1492" s="7"/>
      <c r="F1492" s="45">
        <v>0</v>
      </c>
      <c r="G1492" s="45">
        <v>0</v>
      </c>
      <c r="H1492" s="45">
        <v>0</v>
      </c>
      <c r="I1492" s="45"/>
      <c r="J1492" s="45">
        <v>0</v>
      </c>
      <c r="K1492" s="45"/>
      <c r="L1492" s="45"/>
      <c r="M1492" s="45"/>
      <c r="N1492" s="45"/>
      <c r="O1492" s="45"/>
      <c r="P1492" s="45">
        <f t="shared" si="48"/>
        <v>0</v>
      </c>
      <c r="Q1492" s="45"/>
      <c r="R1492" s="45"/>
    </row>
    <row r="1493" spans="1:18" x14ac:dyDescent="0.25">
      <c r="A1493" s="42"/>
      <c r="B1493" s="7" t="s">
        <v>66</v>
      </c>
      <c r="C1493" s="7"/>
      <c r="D1493" s="7"/>
      <c r="E1493" s="7"/>
      <c r="F1493" s="45">
        <v>0</v>
      </c>
      <c r="G1493" s="45">
        <v>0</v>
      </c>
      <c r="H1493" s="45">
        <v>0</v>
      </c>
      <c r="I1493" s="45"/>
      <c r="J1493" s="45">
        <v>0</v>
      </c>
      <c r="K1493" s="45"/>
      <c r="L1493" s="45"/>
      <c r="M1493" s="45"/>
      <c r="N1493" s="45"/>
      <c r="O1493" s="45"/>
      <c r="P1493" s="45">
        <f t="shared" si="48"/>
        <v>0</v>
      </c>
      <c r="Q1493" s="45"/>
      <c r="R1493" s="45"/>
    </row>
    <row r="1494" spans="1:18" x14ac:dyDescent="0.25">
      <c r="A1494" s="42"/>
      <c r="B1494" s="7" t="s">
        <v>67</v>
      </c>
      <c r="C1494" s="7"/>
      <c r="D1494" s="7"/>
      <c r="E1494" s="7"/>
      <c r="F1494" s="45">
        <v>0</v>
      </c>
      <c r="G1494" s="45">
        <v>0</v>
      </c>
      <c r="H1494" s="45">
        <v>0</v>
      </c>
      <c r="I1494" s="45"/>
      <c r="J1494" s="45">
        <v>0</v>
      </c>
      <c r="K1494" s="45"/>
      <c r="L1494" s="45"/>
      <c r="M1494" s="45"/>
      <c r="N1494" s="45"/>
      <c r="O1494" s="45"/>
      <c r="P1494" s="45">
        <f t="shared" si="48"/>
        <v>0</v>
      </c>
      <c r="Q1494" s="45"/>
      <c r="R1494" s="45"/>
    </row>
    <row r="1495" spans="1:18" x14ac:dyDescent="0.25">
      <c r="A1495" s="59" t="s">
        <v>68</v>
      </c>
      <c r="B1495" s="60" t="s">
        <v>69</v>
      </c>
      <c r="C1495" s="7"/>
      <c r="D1495" s="7"/>
      <c r="E1495" s="7"/>
      <c r="F1495" s="41">
        <v>0</v>
      </c>
      <c r="G1495" s="41">
        <v>0</v>
      </c>
      <c r="H1495" s="41">
        <v>0</v>
      </c>
      <c r="I1495" s="41"/>
      <c r="J1495" s="41">
        <v>0</v>
      </c>
      <c r="K1495" s="41"/>
      <c r="L1495" s="41"/>
      <c r="M1495" s="41"/>
      <c r="N1495" s="41"/>
      <c r="O1495" s="41"/>
      <c r="P1495" s="41">
        <f>+P1496</f>
        <v>0</v>
      </c>
      <c r="Q1495" s="41"/>
      <c r="R1495" s="41"/>
    </row>
    <row r="1496" spans="1:18" x14ac:dyDescent="0.25">
      <c r="A1496" s="59"/>
      <c r="B1496" s="7" t="s">
        <v>70</v>
      </c>
      <c r="C1496" s="7"/>
      <c r="D1496" s="7"/>
      <c r="E1496" s="7"/>
      <c r="F1496" s="45">
        <v>0</v>
      </c>
      <c r="G1496" s="45">
        <v>0</v>
      </c>
      <c r="H1496" s="45">
        <v>0</v>
      </c>
      <c r="I1496" s="45"/>
      <c r="J1496" s="45">
        <v>0</v>
      </c>
      <c r="K1496" s="45"/>
      <c r="L1496" s="45"/>
      <c r="M1496" s="45"/>
      <c r="N1496" s="45"/>
      <c r="O1496" s="45"/>
      <c r="P1496" s="45">
        <f>SUM(F1496:F1496)</f>
        <v>0</v>
      </c>
      <c r="Q1496" s="45"/>
      <c r="R1496" s="45"/>
    </row>
    <row r="1497" spans="1:18" x14ac:dyDescent="0.25">
      <c r="A1497" s="59"/>
      <c r="B1497" s="7" t="s">
        <v>71</v>
      </c>
      <c r="C1497" s="7"/>
      <c r="D1497" s="7"/>
      <c r="E1497" s="7"/>
      <c r="F1497" s="45">
        <v>0</v>
      </c>
      <c r="G1497" s="45">
        <v>0</v>
      </c>
      <c r="H1497" s="45">
        <v>0</v>
      </c>
      <c r="I1497" s="45"/>
      <c r="J1497" s="45">
        <v>0</v>
      </c>
      <c r="K1497" s="45"/>
      <c r="L1497" s="45"/>
      <c r="M1497" s="45"/>
      <c r="N1497" s="45"/>
      <c r="O1497" s="45"/>
      <c r="P1497" s="45">
        <f>SUM(F1497:F1497)</f>
        <v>0</v>
      </c>
      <c r="Q1497" s="45"/>
      <c r="R1497" s="45"/>
    </row>
    <row r="1498" spans="1:18" x14ac:dyDescent="0.25">
      <c r="A1498" s="59"/>
      <c r="B1498" s="7" t="s">
        <v>72</v>
      </c>
      <c r="C1498" s="7"/>
      <c r="D1498" s="7"/>
      <c r="E1498" s="7"/>
      <c r="F1498" s="45">
        <v>0</v>
      </c>
      <c r="G1498" s="45">
        <v>0</v>
      </c>
      <c r="H1498" s="45">
        <v>0</v>
      </c>
      <c r="I1498" s="45"/>
      <c r="J1498" s="45">
        <v>0</v>
      </c>
      <c r="K1498" s="45"/>
      <c r="L1498" s="45"/>
      <c r="M1498" s="45"/>
      <c r="N1498" s="45"/>
      <c r="O1498" s="45"/>
      <c r="P1498" s="45">
        <f>SUM(F1498:F1498)</f>
        <v>0</v>
      </c>
      <c r="Q1498" s="45"/>
      <c r="R1498" s="45"/>
    </row>
    <row r="1499" spans="1:18" x14ac:dyDescent="0.25">
      <c r="A1499" s="59"/>
      <c r="B1499" s="7" t="s">
        <v>73</v>
      </c>
      <c r="C1499" s="7"/>
      <c r="D1499" s="7"/>
      <c r="E1499" s="7"/>
      <c r="F1499" s="45">
        <v>0</v>
      </c>
      <c r="G1499" s="45">
        <v>0</v>
      </c>
      <c r="H1499" s="45">
        <v>0</v>
      </c>
      <c r="I1499" s="45"/>
      <c r="J1499" s="45">
        <v>0</v>
      </c>
      <c r="K1499" s="45"/>
      <c r="L1499" s="45"/>
      <c r="M1499" s="45"/>
      <c r="N1499" s="45"/>
      <c r="O1499" s="45"/>
      <c r="P1499" s="45">
        <f>SUM(F1499:F1499)</f>
        <v>0</v>
      </c>
      <c r="Q1499" s="45"/>
      <c r="R1499" s="45"/>
    </row>
    <row r="1500" spans="1:18" x14ac:dyDescent="0.25">
      <c r="A1500" s="59"/>
      <c r="B1500" s="7" t="s">
        <v>74</v>
      </c>
      <c r="C1500" s="7"/>
      <c r="D1500" s="7"/>
      <c r="E1500" s="7"/>
      <c r="F1500" s="45">
        <v>0</v>
      </c>
      <c r="G1500" s="45">
        <v>0</v>
      </c>
      <c r="H1500" s="45">
        <v>0</v>
      </c>
      <c r="I1500" s="45"/>
      <c r="J1500" s="45">
        <v>0</v>
      </c>
      <c r="K1500" s="45"/>
      <c r="L1500" s="45"/>
      <c r="M1500" s="45"/>
      <c r="N1500" s="45"/>
      <c r="O1500" s="45"/>
      <c r="P1500" s="45">
        <f>SUM(F1500:F1500)</f>
        <v>0</v>
      </c>
      <c r="Q1500" s="45"/>
      <c r="R1500" s="45"/>
    </row>
    <row r="1501" spans="1:18" x14ac:dyDescent="0.25">
      <c r="A1501" s="59" t="s">
        <v>75</v>
      </c>
      <c r="B1501" s="60" t="s">
        <v>76</v>
      </c>
      <c r="C1501" s="7"/>
      <c r="D1501" s="7"/>
      <c r="E1501" s="7"/>
      <c r="F1501" s="41">
        <v>0</v>
      </c>
      <c r="G1501" s="41">
        <v>0</v>
      </c>
      <c r="H1501" s="41">
        <v>0</v>
      </c>
      <c r="I1501" s="41"/>
      <c r="J1501" s="41">
        <v>0</v>
      </c>
      <c r="K1501" s="41"/>
      <c r="L1501" s="41"/>
      <c r="M1501" s="41"/>
      <c r="N1501" s="41"/>
      <c r="O1501" s="41"/>
      <c r="P1501" s="41">
        <v>0</v>
      </c>
      <c r="Q1501" s="41"/>
      <c r="R1501" s="41"/>
    </row>
    <row r="1502" spans="1:18" x14ac:dyDescent="0.25">
      <c r="A1502" s="59"/>
      <c r="B1502" s="60" t="s">
        <v>77</v>
      </c>
      <c r="C1502" s="7"/>
      <c r="D1502" s="7"/>
      <c r="E1502" s="7"/>
      <c r="F1502" s="45">
        <v>0</v>
      </c>
      <c r="G1502" s="45">
        <v>0</v>
      </c>
      <c r="H1502" s="45">
        <v>0</v>
      </c>
      <c r="I1502" s="45"/>
      <c r="J1502" s="45">
        <v>0</v>
      </c>
      <c r="K1502" s="45"/>
      <c r="L1502" s="45"/>
      <c r="M1502" s="45"/>
      <c r="N1502" s="45"/>
      <c r="O1502" s="45"/>
      <c r="P1502" s="45">
        <v>0</v>
      </c>
      <c r="Q1502" s="45"/>
      <c r="R1502" s="45"/>
    </row>
    <row r="1503" spans="1:18" x14ac:dyDescent="0.25">
      <c r="A1503" s="59"/>
      <c r="B1503" s="7" t="s">
        <v>78</v>
      </c>
      <c r="C1503" s="7"/>
      <c r="D1503" s="7"/>
      <c r="E1503" s="7"/>
      <c r="F1503" s="45">
        <v>0</v>
      </c>
      <c r="G1503" s="45">
        <v>0</v>
      </c>
      <c r="H1503" s="45">
        <v>0</v>
      </c>
      <c r="I1503" s="45"/>
      <c r="J1503" s="45">
        <v>0</v>
      </c>
      <c r="K1503" s="45"/>
      <c r="L1503" s="45"/>
      <c r="M1503" s="45"/>
      <c r="N1503" s="45"/>
      <c r="O1503" s="45"/>
      <c r="P1503" s="45">
        <v>0</v>
      </c>
      <c r="Q1503" s="45"/>
      <c r="R1503" s="45"/>
    </row>
    <row r="1504" spans="1:18" x14ac:dyDescent="0.25">
      <c r="A1504" s="59"/>
      <c r="B1504" s="7" t="s">
        <v>79</v>
      </c>
      <c r="C1504" s="7"/>
      <c r="D1504" s="7"/>
      <c r="E1504" s="7"/>
      <c r="F1504" s="45">
        <v>0</v>
      </c>
      <c r="G1504" s="45">
        <v>0</v>
      </c>
      <c r="H1504" s="45">
        <v>0</v>
      </c>
      <c r="I1504" s="45"/>
      <c r="J1504" s="45">
        <v>0</v>
      </c>
      <c r="K1504" s="45"/>
      <c r="L1504" s="45"/>
      <c r="M1504" s="45"/>
      <c r="N1504" s="45"/>
      <c r="O1504" s="45"/>
      <c r="P1504" s="45">
        <v>0</v>
      </c>
      <c r="Q1504" s="45"/>
      <c r="R1504" s="45"/>
    </row>
    <row r="1505" spans="1:18" x14ac:dyDescent="0.25">
      <c r="A1505" s="59"/>
      <c r="B1505" s="7" t="s">
        <v>80</v>
      </c>
      <c r="C1505" s="7"/>
      <c r="D1505" s="7"/>
      <c r="E1505" s="7"/>
      <c r="F1505" s="45">
        <v>0</v>
      </c>
      <c r="G1505" s="45">
        <v>0</v>
      </c>
      <c r="H1505" s="45">
        <v>0</v>
      </c>
      <c r="I1505" s="45"/>
      <c r="J1505" s="45">
        <v>0</v>
      </c>
      <c r="K1505" s="45"/>
      <c r="L1505" s="45"/>
      <c r="M1505" s="45"/>
      <c r="N1505" s="45"/>
      <c r="O1505" s="45"/>
      <c r="P1505" s="45">
        <v>0</v>
      </c>
      <c r="Q1505" s="45"/>
      <c r="R1505" s="45"/>
    </row>
    <row r="1506" spans="1:18" x14ac:dyDescent="0.25">
      <c r="A1506" s="59" t="s">
        <v>81</v>
      </c>
      <c r="B1506" s="60" t="s">
        <v>82</v>
      </c>
      <c r="C1506" s="7"/>
      <c r="D1506" s="7"/>
      <c r="E1506" s="7"/>
      <c r="F1506" s="41">
        <v>0</v>
      </c>
      <c r="G1506" s="41">
        <v>0</v>
      </c>
      <c r="H1506" s="41">
        <v>0</v>
      </c>
      <c r="I1506" s="41"/>
      <c r="J1506" s="41">
        <v>0</v>
      </c>
      <c r="K1506" s="41"/>
      <c r="L1506" s="41"/>
      <c r="M1506" s="41"/>
      <c r="N1506" s="41"/>
      <c r="O1506" s="41"/>
      <c r="P1506" s="41">
        <v>0</v>
      </c>
      <c r="Q1506" s="41"/>
      <c r="R1506" s="41"/>
    </row>
    <row r="1507" spans="1:18" x14ac:dyDescent="0.25">
      <c r="A1507" s="59"/>
      <c r="B1507" s="7" t="s">
        <v>83</v>
      </c>
      <c r="C1507" s="7"/>
      <c r="D1507" s="7"/>
      <c r="E1507" s="7"/>
      <c r="F1507" s="45">
        <v>0</v>
      </c>
      <c r="G1507" s="45">
        <v>0</v>
      </c>
      <c r="H1507" s="45">
        <v>0</v>
      </c>
      <c r="I1507" s="45"/>
      <c r="J1507" s="45">
        <v>0</v>
      </c>
      <c r="K1507" s="45"/>
      <c r="L1507" s="45"/>
      <c r="M1507" s="45"/>
      <c r="N1507" s="45"/>
      <c r="O1507" s="45"/>
      <c r="P1507" s="45">
        <v>0</v>
      </c>
      <c r="Q1507" s="45"/>
      <c r="R1507" s="45"/>
    </row>
    <row r="1508" spans="1:18" x14ac:dyDescent="0.25">
      <c r="A1508" s="59"/>
      <c r="B1508" s="7" t="s">
        <v>84</v>
      </c>
      <c r="C1508" s="7"/>
      <c r="D1508" s="7"/>
      <c r="E1508" s="7"/>
      <c r="F1508" s="45">
        <v>0</v>
      </c>
      <c r="G1508" s="45">
        <v>0</v>
      </c>
      <c r="H1508" s="45">
        <v>0</v>
      </c>
      <c r="I1508" s="45"/>
      <c r="J1508" s="45">
        <v>0</v>
      </c>
      <c r="K1508" s="45"/>
      <c r="L1508" s="45"/>
      <c r="M1508" s="45"/>
      <c r="N1508" s="45"/>
      <c r="O1508" s="45"/>
      <c r="P1508" s="45">
        <v>0</v>
      </c>
      <c r="Q1508" s="45"/>
      <c r="R1508" s="45"/>
    </row>
    <row r="1509" spans="1:18" x14ac:dyDescent="0.25">
      <c r="A1509" s="59"/>
      <c r="B1509" s="7" t="s">
        <v>85</v>
      </c>
      <c r="C1509" s="7"/>
      <c r="D1509" s="7"/>
      <c r="E1509" s="7"/>
      <c r="F1509" s="45">
        <v>0</v>
      </c>
      <c r="G1509" s="45">
        <v>0</v>
      </c>
      <c r="H1509" s="45">
        <v>0</v>
      </c>
      <c r="I1509" s="45"/>
      <c r="J1509" s="45">
        <v>0</v>
      </c>
      <c r="K1509" s="45"/>
      <c r="L1509" s="45"/>
      <c r="M1509" s="45"/>
      <c r="N1509" s="45"/>
      <c r="O1509" s="45"/>
      <c r="P1509" s="45">
        <v>0</v>
      </c>
      <c r="Q1509" s="45"/>
      <c r="R1509" s="45"/>
    </row>
    <row r="1510" spans="1:18" x14ac:dyDescent="0.25">
      <c r="A1510" s="59"/>
      <c r="B1510" s="7" t="s">
        <v>86</v>
      </c>
      <c r="C1510" s="7"/>
      <c r="D1510" s="7"/>
      <c r="E1510" s="7"/>
      <c r="F1510" s="45">
        <v>0</v>
      </c>
      <c r="G1510" s="45">
        <v>0</v>
      </c>
      <c r="H1510" s="45">
        <v>0</v>
      </c>
      <c r="I1510" s="45"/>
      <c r="J1510" s="45">
        <v>0</v>
      </c>
      <c r="K1510" s="45"/>
      <c r="L1510" s="45"/>
      <c r="M1510" s="45"/>
      <c r="N1510" s="45"/>
      <c r="O1510" s="45"/>
      <c r="P1510" s="45">
        <v>0</v>
      </c>
      <c r="Q1510" s="45"/>
      <c r="R1510" s="45"/>
    </row>
    <row r="1511" spans="1:18" x14ac:dyDescent="0.25">
      <c r="A1511" s="42"/>
      <c r="B1511" s="7" t="s">
        <v>87</v>
      </c>
      <c r="C1511" s="7"/>
      <c r="D1511" s="7"/>
      <c r="E1511" s="7"/>
      <c r="F1511" s="45">
        <v>0</v>
      </c>
      <c r="G1511" s="45">
        <v>0</v>
      </c>
      <c r="H1511" s="45">
        <v>0</v>
      </c>
      <c r="I1511" s="45"/>
      <c r="J1511" s="45">
        <v>0</v>
      </c>
      <c r="K1511" s="45"/>
      <c r="L1511" s="45"/>
      <c r="M1511" s="45"/>
      <c r="N1511" s="45"/>
      <c r="O1511" s="45"/>
      <c r="P1511" s="45">
        <v>0</v>
      </c>
      <c r="Q1511" s="45"/>
      <c r="R1511" s="45"/>
    </row>
    <row r="1512" spans="1:18" x14ac:dyDescent="0.25">
      <c r="A1512" s="42"/>
      <c r="B1512" s="60" t="s">
        <v>88</v>
      </c>
      <c r="C1512" s="7"/>
      <c r="D1512" s="7"/>
      <c r="E1512" s="7"/>
      <c r="F1512" s="61">
        <f>+F1445+F1426+F1432</f>
        <v>18355772.060000002</v>
      </c>
      <c r="G1512" s="61">
        <f>+G1445+G1426+G1432</f>
        <v>20834030.159999996</v>
      </c>
      <c r="H1512" s="61">
        <f>+H1445+H1426+H1432</f>
        <v>24276190.309999999</v>
      </c>
      <c r="I1512" s="61"/>
      <c r="J1512" s="61">
        <f>+J1445+J1426+J1432</f>
        <v>22936076.989999998</v>
      </c>
      <c r="K1512" s="61"/>
      <c r="L1512" s="61"/>
      <c r="M1512" s="61"/>
      <c r="N1512" s="61"/>
      <c r="O1512" s="61"/>
      <c r="P1512" s="61">
        <f>+P1445+P1432+P1426</f>
        <v>86402069.519999996</v>
      </c>
      <c r="Q1512" s="61"/>
      <c r="R1512" s="61"/>
    </row>
    <row r="1513" spans="1:18" x14ac:dyDescent="0.25">
      <c r="A1513" s="42"/>
      <c r="B1513" s="60"/>
      <c r="C1513" s="7"/>
      <c r="D1513" s="7"/>
      <c r="E1513" s="7"/>
      <c r="F1513" s="45"/>
      <c r="G1513" s="45"/>
      <c r="H1513" s="45"/>
      <c r="I1513" s="45"/>
      <c r="J1513" s="45"/>
      <c r="K1513" s="45"/>
      <c r="L1513" s="45"/>
      <c r="M1513" s="45"/>
      <c r="N1513" s="45"/>
      <c r="O1513" s="45"/>
      <c r="P1513" s="45"/>
      <c r="Q1513" s="45"/>
      <c r="R1513" s="45"/>
    </row>
    <row r="1514" spans="1:18" x14ac:dyDescent="0.25">
      <c r="A1514" s="42"/>
      <c r="B1514" s="60"/>
      <c r="C1514" s="7"/>
      <c r="D1514" s="7"/>
      <c r="E1514" s="7"/>
      <c r="F1514" s="45"/>
      <c r="G1514" s="45"/>
      <c r="H1514" s="45"/>
      <c r="I1514" s="45"/>
      <c r="J1514" s="45"/>
      <c r="K1514" s="45"/>
      <c r="L1514" s="45"/>
      <c r="M1514" s="45"/>
      <c r="N1514" s="45"/>
      <c r="O1514" s="45"/>
      <c r="P1514" s="45"/>
      <c r="Q1514" s="45"/>
      <c r="R1514" s="45"/>
    </row>
    <row r="1515" spans="1:18" x14ac:dyDescent="0.25">
      <c r="A1515" s="42"/>
      <c r="B1515" s="60"/>
      <c r="C1515" s="7"/>
      <c r="D1515" s="7"/>
      <c r="E1515" s="7"/>
      <c r="F1515" s="45"/>
      <c r="G1515" s="45"/>
      <c r="H1515" s="45"/>
      <c r="I1515" s="45"/>
      <c r="J1515" s="45"/>
      <c r="K1515" s="45"/>
      <c r="L1515" s="45"/>
      <c r="M1515" s="45"/>
      <c r="N1515" s="45"/>
      <c r="O1515" s="45"/>
      <c r="P1515" s="45"/>
      <c r="Q1515" s="45"/>
      <c r="R1515" s="45"/>
    </row>
    <row r="1516" spans="1:18" x14ac:dyDescent="0.25">
      <c r="A1516" s="59" t="s">
        <v>89</v>
      </c>
      <c r="B1516" s="60" t="s">
        <v>90</v>
      </c>
      <c r="C1516" s="7"/>
      <c r="D1516" s="7"/>
      <c r="E1516" s="7"/>
      <c r="F1516" s="45"/>
      <c r="G1516" s="45"/>
      <c r="H1516" s="45"/>
      <c r="I1516" s="45"/>
      <c r="J1516" s="45"/>
      <c r="K1516" s="45"/>
      <c r="L1516" s="45"/>
      <c r="M1516" s="45"/>
      <c r="N1516" s="45"/>
      <c r="O1516" s="45"/>
      <c r="P1516" s="45"/>
      <c r="Q1516" s="45"/>
      <c r="R1516" s="45"/>
    </row>
    <row r="1517" spans="1:18" x14ac:dyDescent="0.25">
      <c r="A1517" s="59" t="s">
        <v>91</v>
      </c>
      <c r="B1517" s="60" t="s">
        <v>92</v>
      </c>
      <c r="C1517" s="7"/>
      <c r="D1517" s="7"/>
      <c r="E1517" s="7"/>
      <c r="F1517" s="41">
        <v>0</v>
      </c>
      <c r="G1517" s="41">
        <v>0</v>
      </c>
      <c r="H1517" s="41">
        <v>0</v>
      </c>
      <c r="I1517" s="41"/>
      <c r="J1517" s="41">
        <v>0</v>
      </c>
      <c r="K1517" s="41"/>
      <c r="L1517" s="41"/>
      <c r="M1517" s="41"/>
      <c r="N1517" s="41"/>
      <c r="O1517" s="41"/>
      <c r="P1517" s="41">
        <v>0</v>
      </c>
      <c r="Q1517" s="41"/>
      <c r="R1517" s="41"/>
    </row>
    <row r="1518" spans="1:18" x14ac:dyDescent="0.25">
      <c r="A1518" s="42"/>
      <c r="B1518" s="7" t="s">
        <v>93</v>
      </c>
      <c r="C1518" s="7"/>
      <c r="D1518" s="7" t="s">
        <v>94</v>
      </c>
      <c r="E1518" s="7"/>
      <c r="F1518" s="45">
        <v>0</v>
      </c>
      <c r="G1518" s="45">
        <v>0</v>
      </c>
      <c r="H1518" s="45">
        <v>0</v>
      </c>
      <c r="I1518" s="45"/>
      <c r="J1518" s="45">
        <v>0</v>
      </c>
      <c r="K1518" s="45"/>
      <c r="L1518" s="45"/>
      <c r="M1518" s="45"/>
      <c r="N1518" s="45"/>
      <c r="O1518" s="45"/>
      <c r="P1518" s="45">
        <v>0</v>
      </c>
      <c r="Q1518" s="45"/>
      <c r="R1518" s="45"/>
    </row>
    <row r="1519" spans="1:18" x14ac:dyDescent="0.25">
      <c r="A1519" s="42">
        <v>0</v>
      </c>
      <c r="B1519" s="7" t="s">
        <v>95</v>
      </c>
      <c r="C1519" s="7"/>
      <c r="D1519" s="7"/>
      <c r="E1519" s="7"/>
      <c r="F1519" s="45">
        <v>0</v>
      </c>
      <c r="G1519" s="45">
        <v>0</v>
      </c>
      <c r="H1519" s="45">
        <v>0</v>
      </c>
      <c r="I1519" s="45"/>
      <c r="J1519" s="45">
        <v>0</v>
      </c>
      <c r="K1519" s="45"/>
      <c r="L1519" s="45"/>
      <c r="M1519" s="45"/>
      <c r="N1519" s="45"/>
      <c r="O1519" s="45"/>
      <c r="P1519" s="45">
        <v>0</v>
      </c>
      <c r="Q1519" s="45"/>
      <c r="R1519" s="45"/>
    </row>
    <row r="1520" spans="1:18" x14ac:dyDescent="0.25">
      <c r="A1520" s="59" t="s">
        <v>96</v>
      </c>
      <c r="B1520" s="62" t="s">
        <v>97</v>
      </c>
      <c r="C1520" s="7"/>
      <c r="D1520" s="7"/>
      <c r="E1520" s="7"/>
      <c r="F1520" s="41">
        <v>0</v>
      </c>
      <c r="G1520" s="41">
        <v>0</v>
      </c>
      <c r="H1520" s="41">
        <v>0</v>
      </c>
      <c r="I1520" s="41"/>
      <c r="J1520" s="41">
        <v>0</v>
      </c>
      <c r="K1520" s="41"/>
      <c r="L1520" s="41"/>
      <c r="M1520" s="41"/>
      <c r="N1520" s="41"/>
      <c r="O1520" s="41"/>
      <c r="P1520" s="41">
        <v>0</v>
      </c>
      <c r="Q1520" s="41"/>
      <c r="R1520" s="41"/>
    </row>
    <row r="1521" spans="1:18" x14ac:dyDescent="0.25">
      <c r="A1521" s="42"/>
      <c r="B1521" s="7" t="s">
        <v>98</v>
      </c>
      <c r="C1521" s="7"/>
      <c r="D1521" s="7"/>
      <c r="E1521" s="7"/>
      <c r="F1521" s="45">
        <v>0</v>
      </c>
      <c r="G1521" s="45">
        <v>0</v>
      </c>
      <c r="H1521" s="45">
        <v>0</v>
      </c>
      <c r="I1521" s="45"/>
      <c r="J1521" s="45">
        <v>0</v>
      </c>
      <c r="K1521" s="45"/>
      <c r="L1521" s="45"/>
      <c r="M1521" s="45"/>
      <c r="N1521" s="45"/>
      <c r="O1521" s="45"/>
      <c r="P1521" s="45">
        <v>0</v>
      </c>
      <c r="Q1521" s="45"/>
      <c r="R1521" s="45"/>
    </row>
    <row r="1522" spans="1:18" x14ac:dyDescent="0.25">
      <c r="A1522" s="42"/>
      <c r="B1522" s="7" t="s">
        <v>99</v>
      </c>
      <c r="C1522" s="7"/>
      <c r="D1522" s="7"/>
      <c r="E1522" s="7"/>
      <c r="F1522" s="45">
        <v>0</v>
      </c>
      <c r="G1522" s="45">
        <v>0</v>
      </c>
      <c r="H1522" s="45">
        <v>0</v>
      </c>
      <c r="I1522" s="45"/>
      <c r="J1522" s="45">
        <v>0</v>
      </c>
      <c r="K1522" s="45"/>
      <c r="L1522" s="45"/>
      <c r="M1522" s="45"/>
      <c r="N1522" s="45"/>
      <c r="O1522" s="45"/>
      <c r="P1522" s="45">
        <v>0</v>
      </c>
      <c r="Q1522" s="45"/>
      <c r="R1522" s="45"/>
    </row>
    <row r="1523" spans="1:18" x14ac:dyDescent="0.25">
      <c r="A1523" s="59" t="s">
        <v>100</v>
      </c>
      <c r="B1523" s="60" t="s">
        <v>101</v>
      </c>
      <c r="C1523" s="7"/>
      <c r="D1523" s="7"/>
      <c r="E1523" s="7"/>
      <c r="F1523" s="41">
        <v>0</v>
      </c>
      <c r="G1523" s="41">
        <v>0</v>
      </c>
      <c r="H1523" s="41">
        <v>0</v>
      </c>
      <c r="I1523" s="41"/>
      <c r="J1523" s="41">
        <v>0</v>
      </c>
      <c r="K1523" s="41"/>
      <c r="L1523" s="41"/>
      <c r="M1523" s="41"/>
      <c r="N1523" s="41"/>
      <c r="O1523" s="41"/>
      <c r="P1523" s="41">
        <v>0</v>
      </c>
      <c r="Q1523" s="41"/>
      <c r="R1523" s="41"/>
    </row>
    <row r="1524" spans="1:18" x14ac:dyDescent="0.25">
      <c r="A1524" s="42"/>
      <c r="B1524" s="63" t="s">
        <v>102</v>
      </c>
      <c r="C1524" s="7"/>
      <c r="D1524" s="7"/>
      <c r="E1524" s="7"/>
      <c r="F1524" s="45">
        <v>0</v>
      </c>
      <c r="G1524" s="45">
        <v>0</v>
      </c>
      <c r="H1524" s="45">
        <v>0</v>
      </c>
      <c r="I1524" s="45"/>
      <c r="J1524" s="45">
        <v>0</v>
      </c>
      <c r="K1524" s="45"/>
      <c r="L1524" s="45"/>
      <c r="M1524" s="45"/>
      <c r="N1524" s="45"/>
      <c r="O1524" s="45"/>
      <c r="P1524" s="45">
        <v>0</v>
      </c>
      <c r="Q1524" s="45"/>
      <c r="R1524" s="45"/>
    </row>
    <row r="1525" spans="1:18" x14ac:dyDescent="0.25">
      <c r="A1525" s="42"/>
      <c r="B1525" s="63" t="s">
        <v>103</v>
      </c>
      <c r="C1525" s="7"/>
      <c r="D1525" s="7"/>
      <c r="E1525" s="7"/>
      <c r="F1525" s="64">
        <v>0</v>
      </c>
      <c r="G1525" s="64">
        <v>0</v>
      </c>
      <c r="H1525" s="64">
        <v>0</v>
      </c>
      <c r="I1525" s="64"/>
      <c r="J1525" s="64">
        <v>0</v>
      </c>
      <c r="K1525" s="64"/>
      <c r="L1525" s="64"/>
      <c r="M1525" s="64"/>
      <c r="N1525" s="64"/>
      <c r="O1525" s="64"/>
      <c r="P1525" s="64">
        <v>0</v>
      </c>
      <c r="Q1525" s="64"/>
      <c r="R1525" s="64"/>
    </row>
    <row r="1526" spans="1:18" x14ac:dyDescent="0.25">
      <c r="A1526" s="42"/>
      <c r="B1526" s="60" t="s">
        <v>104</v>
      </c>
      <c r="C1526" s="7"/>
      <c r="D1526" s="7"/>
      <c r="E1526" s="7"/>
      <c r="F1526" s="41">
        <f>+F1522+F1521+F1520+F1519+F1517+F1516</f>
        <v>0</v>
      </c>
      <c r="G1526" s="41">
        <f>+G1522+G1521+G1520+G1519+G1517+G1516</f>
        <v>0</v>
      </c>
      <c r="H1526" s="41">
        <f>+H1522+H1521+H1520+H1519+H1517+H1516</f>
        <v>0</v>
      </c>
      <c r="I1526" s="41"/>
      <c r="J1526" s="41">
        <f>+J1522+J1521+J1520+J1519+J1517+J1516</f>
        <v>0</v>
      </c>
      <c r="K1526" s="41"/>
      <c r="L1526" s="41"/>
      <c r="M1526" s="41"/>
      <c r="N1526" s="41"/>
      <c r="O1526" s="41"/>
      <c r="P1526" s="41">
        <f t="shared" ref="P1526" si="49">+P1522+P1521+P1520+P1519+P1517+P1516</f>
        <v>0</v>
      </c>
      <c r="Q1526" s="41"/>
      <c r="R1526" s="41"/>
    </row>
    <row r="1527" spans="1:18" x14ac:dyDescent="0.25">
      <c r="A1527" s="42"/>
      <c r="B1527" s="60"/>
      <c r="C1527" s="7"/>
      <c r="D1527" s="7"/>
      <c r="E1527" s="7"/>
      <c r="F1527" s="45"/>
      <c r="G1527" s="45"/>
      <c r="H1527" s="45"/>
      <c r="I1527" s="45"/>
      <c r="J1527" s="45"/>
      <c r="K1527" s="45"/>
      <c r="L1527" s="45"/>
      <c r="M1527" s="45"/>
      <c r="N1527" s="45"/>
      <c r="O1527" s="45"/>
      <c r="P1527" s="45"/>
      <c r="Q1527" s="45"/>
      <c r="R1527" s="45"/>
    </row>
    <row r="1528" spans="1:18" ht="15.75" thickBot="1" x14ac:dyDescent="0.3">
      <c r="A1528" s="7"/>
      <c r="B1528" s="60" t="s">
        <v>105</v>
      </c>
      <c r="C1528" s="7"/>
      <c r="D1528" s="7"/>
      <c r="E1528" s="7"/>
      <c r="F1528" s="65">
        <f>+F1526+F1512</f>
        <v>18355772.060000002</v>
      </c>
      <c r="G1528" s="65">
        <f>+G1526+G1512</f>
        <v>20834030.159999996</v>
      </c>
      <c r="H1528" s="65">
        <f>+H1526+H1512</f>
        <v>24276190.309999999</v>
      </c>
      <c r="I1528" s="65"/>
      <c r="J1528" s="65">
        <f>+J1526+J1512</f>
        <v>22936076.989999998</v>
      </c>
      <c r="K1528" s="65"/>
      <c r="L1528" s="65"/>
      <c r="M1528" s="65"/>
      <c r="N1528" s="65"/>
      <c r="O1528" s="65"/>
      <c r="P1528" s="65">
        <f>+P1526+P1512</f>
        <v>86402069.519999996</v>
      </c>
      <c r="Q1528" s="41"/>
      <c r="R1528" s="41"/>
    </row>
    <row r="1529" spans="1:18" ht="15.75" thickTop="1" x14ac:dyDescent="0.25">
      <c r="A1529" s="7"/>
      <c r="B1529" s="60"/>
      <c r="C1529" s="7"/>
      <c r="D1529" s="7"/>
      <c r="E1529" s="7"/>
      <c r="F1529" s="41"/>
      <c r="G1529" s="41"/>
      <c r="H1529" s="41"/>
      <c r="I1529" s="41"/>
      <c r="J1529" s="41"/>
      <c r="K1529" s="41"/>
      <c r="L1529" s="41"/>
      <c r="M1529" s="41"/>
      <c r="N1529" s="41"/>
      <c r="O1529" s="41"/>
      <c r="P1529" s="41"/>
      <c r="Q1529" s="41"/>
      <c r="R1529" s="41"/>
    </row>
    <row r="1530" spans="1:18" x14ac:dyDescent="0.25">
      <c r="A1530" s="7"/>
      <c r="B1530" s="60"/>
      <c r="C1530" s="7"/>
      <c r="D1530" s="7"/>
      <c r="E1530" s="7"/>
      <c r="F1530" s="41"/>
      <c r="G1530" s="41"/>
      <c r="H1530" s="41"/>
      <c r="I1530" s="41"/>
      <c r="J1530" s="41"/>
      <c r="K1530" s="41"/>
      <c r="L1530" s="41"/>
      <c r="M1530" s="41"/>
      <c r="N1530" s="41"/>
      <c r="O1530" s="41"/>
      <c r="P1530" s="41"/>
      <c r="Q1530" s="41"/>
      <c r="R1530" s="41"/>
    </row>
    <row r="1531" spans="1:18" x14ac:dyDescent="0.25">
      <c r="A1531" s="7"/>
      <c r="B1531" s="60"/>
      <c r="C1531" s="7"/>
      <c r="D1531" s="7"/>
      <c r="E1531" s="7"/>
      <c r="F1531" s="41"/>
      <c r="G1531" s="41"/>
      <c r="H1531" s="41"/>
      <c r="I1531" s="41"/>
      <c r="J1531" s="41"/>
      <c r="K1531" s="41"/>
      <c r="L1531" s="41"/>
      <c r="M1531" s="41"/>
      <c r="N1531" s="41"/>
      <c r="O1531" s="41"/>
      <c r="P1531" s="41"/>
      <c r="Q1531" s="41"/>
      <c r="R1531" s="41"/>
    </row>
    <row r="1532" spans="1:18" x14ac:dyDescent="0.25">
      <c r="A1532" s="7"/>
      <c r="B1532" s="60"/>
      <c r="C1532" s="7"/>
      <c r="D1532" s="7"/>
      <c r="E1532" s="7"/>
      <c r="F1532" s="41"/>
      <c r="G1532" s="41"/>
      <c r="H1532" s="41"/>
      <c r="I1532" s="41"/>
      <c r="J1532" s="41"/>
      <c r="K1532" s="41"/>
      <c r="L1532" s="41"/>
      <c r="M1532" s="41"/>
      <c r="N1532" s="41"/>
      <c r="O1532" s="41"/>
      <c r="P1532" s="41"/>
      <c r="Q1532" s="41"/>
      <c r="R1532" s="41"/>
    </row>
    <row r="1533" spans="1:18" ht="15" customHeight="1" x14ac:dyDescent="0.25">
      <c r="A1533" s="418" t="s">
        <v>106</v>
      </c>
      <c r="B1533" s="418"/>
      <c r="C1533" s="418"/>
      <c r="D1533" s="418"/>
      <c r="E1533" s="418"/>
      <c r="F1533" s="424" t="s">
        <v>107</v>
      </c>
      <c r="G1533" s="424"/>
      <c r="H1533" s="424"/>
      <c r="I1533" s="424"/>
      <c r="J1533" s="424"/>
      <c r="K1533" s="424"/>
      <c r="L1533" s="424"/>
      <c r="M1533" s="424"/>
      <c r="N1533" s="424"/>
      <c r="O1533" s="424"/>
      <c r="P1533" s="424"/>
      <c r="Q1533" s="395"/>
      <c r="R1533" s="295"/>
    </row>
    <row r="1534" spans="1:18" x14ac:dyDescent="0.25">
      <c r="A1534" s="67"/>
      <c r="B1534" s="30"/>
      <c r="C1534" s="30"/>
      <c r="D1534" s="29"/>
      <c r="E1534" s="29"/>
      <c r="F1534" s="30"/>
      <c r="G1534" s="30"/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  <c r="R1534" s="30"/>
    </row>
    <row r="1535" spans="1:18" x14ac:dyDescent="0.25">
      <c r="A1535" s="30"/>
      <c r="B1535" s="30"/>
      <c r="C1535" s="30"/>
      <c r="D1535" s="29"/>
      <c r="E1535" s="29"/>
      <c r="F1535" s="30"/>
      <c r="G1535" s="30"/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  <c r="R1535" s="30"/>
    </row>
    <row r="1536" spans="1:18" ht="15" customHeight="1" x14ac:dyDescent="0.25">
      <c r="A1536" s="421" t="s">
        <v>193</v>
      </c>
      <c r="B1536" s="421"/>
      <c r="C1536" s="421"/>
      <c r="D1536" s="421"/>
      <c r="E1536" s="421"/>
      <c r="F1536" s="419" t="s">
        <v>194</v>
      </c>
      <c r="G1536" s="419"/>
      <c r="H1536" s="419"/>
      <c r="I1536" s="419"/>
      <c r="J1536" s="419"/>
      <c r="K1536" s="419"/>
      <c r="L1536" s="419"/>
      <c r="M1536" s="419"/>
      <c r="N1536" s="419"/>
      <c r="O1536" s="419"/>
      <c r="P1536" s="419"/>
      <c r="Q1536" s="394"/>
      <c r="R1536" s="292"/>
    </row>
    <row r="1537" spans="1:18" x14ac:dyDescent="0.25">
      <c r="A1537" s="420" t="s">
        <v>108</v>
      </c>
      <c r="B1537" s="420"/>
      <c r="C1537" s="420"/>
      <c r="D1537" s="420"/>
      <c r="E1537" s="420"/>
      <c r="F1537" s="420" t="s">
        <v>195</v>
      </c>
      <c r="G1537" s="420"/>
      <c r="H1537" s="420"/>
      <c r="I1537" s="420"/>
      <c r="J1537" s="420"/>
      <c r="K1537" s="420"/>
      <c r="L1537" s="420"/>
      <c r="M1537" s="420"/>
      <c r="N1537" s="420"/>
      <c r="O1537" s="420"/>
      <c r="P1537" s="420"/>
      <c r="Q1537" s="393"/>
      <c r="R1537" s="293"/>
    </row>
    <row r="1538" spans="1:18" x14ac:dyDescent="0.25">
      <c r="A1538" s="29"/>
      <c r="B1538" s="29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N1538" s="29"/>
      <c r="O1538" s="29"/>
      <c r="P1538" s="29"/>
      <c r="Q1538" s="29"/>
      <c r="R1538" s="29"/>
    </row>
    <row r="1579" spans="1:18" x14ac:dyDescent="0.25">
      <c r="A1579" s="29"/>
      <c r="B1579" s="29"/>
      <c r="C1579" s="29"/>
      <c r="D1579" s="29"/>
      <c r="E1579" s="29"/>
      <c r="F1579" s="29"/>
      <c r="G1579" s="29"/>
      <c r="H1579" s="29"/>
      <c r="I1579" s="29"/>
      <c r="J1579" s="29"/>
      <c r="K1579" s="29"/>
      <c r="L1579" s="29"/>
      <c r="M1579" s="29"/>
      <c r="N1579" s="29"/>
      <c r="O1579" s="29"/>
      <c r="P1579" s="29"/>
      <c r="Q1579" s="29"/>
      <c r="R1579" s="29"/>
    </row>
    <row r="1580" spans="1:18" x14ac:dyDescent="0.25">
      <c r="A1580" s="29"/>
      <c r="B1580" s="29"/>
      <c r="C1580" s="29"/>
      <c r="D1580" s="29"/>
      <c r="E1580" s="29"/>
      <c r="F1580" s="29"/>
      <c r="G1580" s="29"/>
      <c r="H1580" s="29"/>
      <c r="I1580" s="29"/>
      <c r="J1580" s="29"/>
      <c r="K1580" s="29"/>
      <c r="L1580" s="29"/>
      <c r="M1580" s="29"/>
      <c r="N1580" s="29"/>
      <c r="O1580" s="29"/>
      <c r="P1580" s="29"/>
      <c r="Q1580" s="29"/>
      <c r="R1580" s="29"/>
    </row>
    <row r="1581" spans="1:18" x14ac:dyDescent="0.25">
      <c r="A1581" s="29"/>
      <c r="B1581" s="29"/>
      <c r="C1581" s="29"/>
      <c r="D1581" s="29"/>
      <c r="E1581" s="29"/>
      <c r="F1581" s="29"/>
      <c r="G1581" s="29"/>
      <c r="H1581" s="29"/>
      <c r="I1581" s="29"/>
      <c r="J1581" s="29"/>
      <c r="K1581" s="29"/>
      <c r="L1581" s="29"/>
      <c r="M1581" s="29"/>
      <c r="N1581" s="29"/>
      <c r="O1581" s="29"/>
      <c r="P1581" s="29"/>
      <c r="Q1581" s="29"/>
      <c r="R1581" s="29"/>
    </row>
    <row r="1582" spans="1:18" x14ac:dyDescent="0.25">
      <c r="A1582" s="409" t="s">
        <v>0</v>
      </c>
      <c r="B1582" s="409"/>
      <c r="C1582" s="409"/>
      <c r="D1582" s="409"/>
      <c r="E1582" s="409"/>
      <c r="F1582" s="409"/>
      <c r="G1582" s="409"/>
      <c r="H1582" s="409"/>
      <c r="I1582" s="409"/>
      <c r="J1582" s="409"/>
      <c r="K1582" s="409"/>
      <c r="L1582" s="409"/>
      <c r="M1582" s="409"/>
      <c r="N1582" s="409"/>
      <c r="O1582" s="409"/>
      <c r="P1582" s="409"/>
      <c r="Q1582" s="392"/>
      <c r="R1582" s="294"/>
    </row>
    <row r="1583" spans="1:18" x14ac:dyDescent="0.25">
      <c r="A1583" s="409" t="s">
        <v>196</v>
      </c>
      <c r="B1583" s="409"/>
      <c r="C1583" s="409"/>
      <c r="D1583" s="409"/>
      <c r="E1583" s="409"/>
      <c r="F1583" s="409"/>
      <c r="G1583" s="409"/>
      <c r="H1583" s="409"/>
      <c r="I1583" s="409"/>
      <c r="J1583" s="409"/>
      <c r="K1583" s="409"/>
      <c r="L1583" s="409"/>
      <c r="M1583" s="409"/>
      <c r="N1583" s="409"/>
      <c r="O1583" s="409"/>
      <c r="P1583" s="409"/>
      <c r="Q1583" s="392"/>
      <c r="R1583" s="294"/>
    </row>
    <row r="1584" spans="1:18" x14ac:dyDescent="0.25">
      <c r="A1584" s="31" t="s">
        <v>2</v>
      </c>
      <c r="B1584" s="2"/>
      <c r="C1584" s="3"/>
      <c r="D1584" s="3"/>
      <c r="E1584" s="3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</row>
    <row r="1585" spans="1:21" x14ac:dyDescent="0.25">
      <c r="A1585" s="32" t="s">
        <v>3</v>
      </c>
      <c r="B1585" s="33" t="s">
        <v>4</v>
      </c>
      <c r="C1585" s="5"/>
      <c r="D1585" s="5"/>
      <c r="E1585" s="6"/>
      <c r="F1585" s="250" t="s">
        <v>5</v>
      </c>
      <c r="G1585" s="251" t="s">
        <v>6</v>
      </c>
      <c r="H1585" s="251" t="s">
        <v>109</v>
      </c>
      <c r="I1585" s="251"/>
      <c r="J1585" s="251" t="s">
        <v>141</v>
      </c>
      <c r="K1585" s="251"/>
      <c r="L1585" s="251" t="s">
        <v>142</v>
      </c>
      <c r="M1585" s="251" t="s">
        <v>143</v>
      </c>
      <c r="N1585" s="251"/>
      <c r="O1585" s="251" t="s">
        <v>144</v>
      </c>
      <c r="P1585" s="252" t="s">
        <v>7</v>
      </c>
      <c r="Q1585" s="290"/>
      <c r="R1585" s="290"/>
    </row>
    <row r="1586" spans="1:21" x14ac:dyDescent="0.25">
      <c r="A1586" s="38" t="s">
        <v>8</v>
      </c>
      <c r="B1586" s="39" t="s">
        <v>9</v>
      </c>
      <c r="C1586" s="39"/>
      <c r="D1586" s="40"/>
      <c r="E1586" s="40"/>
      <c r="F1586" s="41">
        <f>+F1587+F1588+F1591</f>
        <v>16873261.950000003</v>
      </c>
      <c r="G1586" s="41">
        <f>+G1587+G1588+G1591</f>
        <v>16663904.669999998</v>
      </c>
      <c r="H1586" s="41">
        <f>SUM(H1587:H1591)</f>
        <v>20131792.469999999</v>
      </c>
      <c r="I1586" s="41"/>
      <c r="J1586" s="41">
        <f>+J1587+J1588+J1589+J1590+J1591</f>
        <v>18610111.379999999</v>
      </c>
      <c r="K1586" s="41"/>
      <c r="L1586" s="41">
        <f>+L1587+L1588+L1589+L1590+L1591</f>
        <v>17033200.669999998</v>
      </c>
      <c r="M1586" s="41">
        <f>+M1587+M1588+M1589+M1590+M1591</f>
        <v>16980991.719999999</v>
      </c>
      <c r="N1586" s="41"/>
      <c r="O1586" s="41">
        <f>+O1587+O1588+O1589+O1590+O1591</f>
        <v>20108643.950000003</v>
      </c>
      <c r="P1586" s="41">
        <f>+P1587+P1588+P1590+P1589+P1591</f>
        <v>126401906.81</v>
      </c>
      <c r="Q1586" s="41"/>
      <c r="R1586" s="41"/>
    </row>
    <row r="1587" spans="1:21" x14ac:dyDescent="0.25">
      <c r="A1587" s="42"/>
      <c r="B1587" s="43" t="s">
        <v>10</v>
      </c>
      <c r="C1587" s="44"/>
      <c r="D1587" s="44"/>
      <c r="E1587" s="40"/>
      <c r="F1587" s="45">
        <f>12675374.22+1794438.13</f>
        <v>14469812.350000001</v>
      </c>
      <c r="G1587" s="45">
        <f>12564235.77+1729438.13</f>
        <v>14293673.899999999</v>
      </c>
      <c r="H1587" s="45">
        <f>12557235.77+3894438.13+1264750.8</f>
        <v>17716424.699999999</v>
      </c>
      <c r="I1587" s="45"/>
      <c r="J1587" s="45">
        <f>12632235.77+1944438.13+1620003.81</f>
        <v>16196677.709999999</v>
      </c>
      <c r="K1587" s="45"/>
      <c r="L1587" s="45">
        <f>12645235.77+1990438.13</f>
        <v>14635673.899999999</v>
      </c>
      <c r="M1587" s="45">
        <f>12348397.06+2036438.13</f>
        <v>14384835.190000001</v>
      </c>
      <c r="N1587" s="45"/>
      <c r="O1587" s="45">
        <f>12094227.06+5656438.13</f>
        <v>17750665.190000001</v>
      </c>
      <c r="P1587" s="45">
        <f>SUM(F1587:O1587)</f>
        <v>109447762.94</v>
      </c>
      <c r="Q1587" s="45"/>
      <c r="R1587" s="45"/>
    </row>
    <row r="1588" spans="1:21" x14ac:dyDescent="0.25">
      <c r="A1588" s="42"/>
      <c r="B1588" s="43" t="s">
        <v>11</v>
      </c>
      <c r="C1588" s="44"/>
      <c r="D1588" s="44"/>
      <c r="E1588" s="40"/>
      <c r="F1588" s="45">
        <v>185000</v>
      </c>
      <c r="G1588" s="45">
        <v>179000</v>
      </c>
      <c r="H1588" s="45">
        <v>179000</v>
      </c>
      <c r="I1588" s="45"/>
      <c r="J1588" s="45">
        <v>179000</v>
      </c>
      <c r="K1588" s="45"/>
      <c r="L1588" s="45">
        <v>154000</v>
      </c>
      <c r="M1588" s="45">
        <f>222530.69+169000</f>
        <v>391530.69</v>
      </c>
      <c r="N1588" s="45"/>
      <c r="O1588" s="45">
        <v>184000</v>
      </c>
      <c r="P1588" s="45">
        <f>SUM(F1588:O1588)</f>
        <v>1451530.69</v>
      </c>
      <c r="Q1588" s="45"/>
      <c r="R1588" s="45"/>
    </row>
    <row r="1589" spans="1:21" x14ac:dyDescent="0.25">
      <c r="A1589" s="42"/>
      <c r="B1589" s="46" t="s">
        <v>145</v>
      </c>
      <c r="C1589" s="47"/>
      <c r="D1589" s="47"/>
      <c r="E1589" s="40"/>
      <c r="F1589" s="45">
        <v>0</v>
      </c>
      <c r="G1589" s="45">
        <v>0</v>
      </c>
      <c r="H1589" s="45">
        <v>0</v>
      </c>
      <c r="I1589" s="45"/>
      <c r="J1589" s="45">
        <v>0</v>
      </c>
      <c r="K1589" s="45"/>
      <c r="L1589" s="45">
        <v>0</v>
      </c>
      <c r="M1589" s="45">
        <v>0</v>
      </c>
      <c r="N1589" s="45"/>
      <c r="O1589" s="45">
        <v>0</v>
      </c>
      <c r="P1589" s="45">
        <f>SUM(F1589:O1589)</f>
        <v>0</v>
      </c>
      <c r="Q1589" s="45"/>
      <c r="R1589" s="45"/>
    </row>
    <row r="1590" spans="1:21" x14ac:dyDescent="0.25">
      <c r="A1590" s="42"/>
      <c r="B1590" s="46" t="s">
        <v>146</v>
      </c>
      <c r="C1590" s="47"/>
      <c r="D1590" s="47"/>
      <c r="E1590" s="40"/>
      <c r="F1590" s="45">
        <v>0</v>
      </c>
      <c r="G1590" s="45">
        <v>0</v>
      </c>
      <c r="H1590" s="45">
        <v>0</v>
      </c>
      <c r="I1590" s="45"/>
      <c r="J1590" s="45">
        <v>0</v>
      </c>
      <c r="K1590" s="45"/>
      <c r="L1590" s="45">
        <v>0</v>
      </c>
      <c r="M1590" s="45">
        <v>0</v>
      </c>
      <c r="N1590" s="45"/>
      <c r="O1590" s="45">
        <v>0</v>
      </c>
      <c r="P1590" s="45">
        <f>SUM(F1590:O1590)</f>
        <v>0</v>
      </c>
      <c r="Q1590" s="45"/>
      <c r="R1590" s="45"/>
    </row>
    <row r="1591" spans="1:21" x14ac:dyDescent="0.25">
      <c r="A1591" s="42"/>
      <c r="B1591" s="261" t="s">
        <v>147</v>
      </c>
      <c r="C1591" s="261"/>
      <c r="D1591" s="261"/>
      <c r="E1591" s="40"/>
      <c r="F1591" s="45">
        <v>2218449.6</v>
      </c>
      <c r="G1591" s="45">
        <v>2191230.77</v>
      </c>
      <c r="H1591" s="45">
        <v>2236367.77</v>
      </c>
      <c r="I1591" s="45"/>
      <c r="J1591" s="45">
        <v>2234433.67</v>
      </c>
      <c r="K1591" s="45"/>
      <c r="L1591" s="45">
        <v>2243526.77</v>
      </c>
      <c r="M1591" s="45">
        <v>2204625.84</v>
      </c>
      <c r="N1591" s="45"/>
      <c r="O1591" s="45">
        <v>2173978.7599999998</v>
      </c>
      <c r="P1591" s="45">
        <f>SUM(F1591:O1591)</f>
        <v>15502613.18</v>
      </c>
      <c r="Q1591" s="45"/>
      <c r="R1591" s="45"/>
    </row>
    <row r="1592" spans="1:21" x14ac:dyDescent="0.25">
      <c r="A1592" s="38" t="s">
        <v>12</v>
      </c>
      <c r="B1592" s="49" t="s">
        <v>13</v>
      </c>
      <c r="C1592" s="44"/>
      <c r="D1592" s="40"/>
      <c r="E1592" s="40"/>
      <c r="F1592" s="41">
        <f>+F1593+F1594+F1598+F1597+F1596+F1602</f>
        <v>1312510.1099999999</v>
      </c>
      <c r="G1592" s="41">
        <f>+G1593+G1594+G1598+G1597+G1596+G1602+G1595</f>
        <v>1943581.52</v>
      </c>
      <c r="H1592" s="41">
        <f>+H1593+H1594+H1595+H1597+H1598+H1599</f>
        <v>2711258.6399999997</v>
      </c>
      <c r="I1592" s="41"/>
      <c r="J1592" s="41">
        <f>SUM(J1593:J1603)</f>
        <v>2692149.78</v>
      </c>
      <c r="K1592" s="41"/>
      <c r="L1592" s="41">
        <f>SUM(L1593:L1603)</f>
        <v>1946846.8599999999</v>
      </c>
      <c r="M1592" s="41">
        <f>SUM(M1594:M1604)+M1593</f>
        <v>3038438.96</v>
      </c>
      <c r="N1592" s="41"/>
      <c r="O1592" s="41">
        <f>SUM(O1594:O1604)+O1593</f>
        <v>1374741.91</v>
      </c>
      <c r="P1592" s="41">
        <f>SUM(P1593:P1604)</f>
        <v>15019527.780000003</v>
      </c>
      <c r="Q1592" s="41"/>
      <c r="R1592" s="41"/>
    </row>
    <row r="1593" spans="1:21" x14ac:dyDescent="0.25">
      <c r="A1593" s="42"/>
      <c r="B1593" s="43" t="s">
        <v>14</v>
      </c>
      <c r="C1593" s="44"/>
      <c r="D1593" s="44"/>
      <c r="E1593" s="40"/>
      <c r="F1593" s="45">
        <v>294894.03000000003</v>
      </c>
      <c r="G1593" s="45">
        <v>728069.45</v>
      </c>
      <c r="H1593" s="45">
        <v>401830.37</v>
      </c>
      <c r="I1593" s="45"/>
      <c r="J1593" s="45">
        <v>204286.39</v>
      </c>
      <c r="K1593" s="45"/>
      <c r="L1593" s="45">
        <v>739267.36</v>
      </c>
      <c r="M1593" s="45">
        <v>513116.45</v>
      </c>
      <c r="N1593" s="45"/>
      <c r="O1593" s="45">
        <v>16175.47</v>
      </c>
      <c r="P1593" s="45">
        <f t="shared" ref="P1593:P1604" si="50">SUM(F1593:O1593)</f>
        <v>2897639.5200000005</v>
      </c>
      <c r="Q1593" s="45"/>
      <c r="R1593" s="45"/>
    </row>
    <row r="1594" spans="1:21" x14ac:dyDescent="0.25">
      <c r="A1594" s="50"/>
      <c r="B1594" s="7" t="s">
        <v>15</v>
      </c>
      <c r="C1594" s="261"/>
      <c r="D1594" s="261"/>
      <c r="E1594" s="40"/>
      <c r="F1594" s="45">
        <v>0</v>
      </c>
      <c r="G1594" s="45">
        <v>0</v>
      </c>
      <c r="H1594" s="45">
        <v>0</v>
      </c>
      <c r="I1594" s="45"/>
      <c r="J1594" s="45">
        <v>0</v>
      </c>
      <c r="K1594" s="45"/>
      <c r="L1594" s="45">
        <v>0</v>
      </c>
      <c r="M1594" s="45">
        <v>75000</v>
      </c>
      <c r="N1594" s="45"/>
      <c r="O1594" s="45">
        <v>169286.6</v>
      </c>
      <c r="P1594" s="45">
        <f t="shared" si="50"/>
        <v>244286.6</v>
      </c>
      <c r="Q1594" s="45"/>
      <c r="R1594" s="45"/>
    </row>
    <row r="1595" spans="1:21" x14ac:dyDescent="0.25">
      <c r="A1595" s="42"/>
      <c r="B1595" s="43" t="s">
        <v>16</v>
      </c>
      <c r="C1595" s="44"/>
      <c r="D1595" s="44"/>
      <c r="E1595" s="40"/>
      <c r="F1595" s="45">
        <f t="shared" ref="F1595" si="51">SUM(E1595:E1595)</f>
        <v>0</v>
      </c>
      <c r="G1595" s="45">
        <v>422180</v>
      </c>
      <c r="H1595" s="45">
        <v>0</v>
      </c>
      <c r="I1595" s="45"/>
      <c r="J1595" s="45">
        <v>0</v>
      </c>
      <c r="K1595" s="45"/>
      <c r="L1595" s="45">
        <v>0</v>
      </c>
      <c r="M1595" s="45">
        <v>138065.75</v>
      </c>
      <c r="N1595" s="45"/>
      <c r="O1595" s="45">
        <v>0</v>
      </c>
      <c r="P1595" s="45">
        <f t="shared" si="50"/>
        <v>560245.75</v>
      </c>
      <c r="Q1595" s="45"/>
      <c r="R1595" s="45"/>
    </row>
    <row r="1596" spans="1:21" x14ac:dyDescent="0.25">
      <c r="A1596" s="42"/>
      <c r="B1596" s="51" t="s">
        <v>17</v>
      </c>
      <c r="C1596" s="51"/>
      <c r="D1596" s="51"/>
      <c r="E1596" s="40"/>
      <c r="F1596" s="45">
        <v>0</v>
      </c>
      <c r="G1596" s="45">
        <v>0</v>
      </c>
      <c r="H1596" s="45">
        <v>0</v>
      </c>
      <c r="I1596" s="45"/>
      <c r="J1596" s="45">
        <v>0</v>
      </c>
      <c r="K1596" s="45"/>
      <c r="L1596" s="45">
        <v>0</v>
      </c>
      <c r="M1596" s="45">
        <v>0</v>
      </c>
      <c r="N1596" s="45"/>
      <c r="O1596" s="45">
        <v>0</v>
      </c>
      <c r="P1596" s="45">
        <f t="shared" si="50"/>
        <v>0</v>
      </c>
      <c r="Q1596" s="45"/>
      <c r="R1596" s="45"/>
    </row>
    <row r="1597" spans="1:21" x14ac:dyDescent="0.25">
      <c r="A1597" s="42"/>
      <c r="B1597" s="43" t="s">
        <v>18</v>
      </c>
      <c r="C1597" s="44"/>
      <c r="D1597" s="44"/>
      <c r="E1597" s="52"/>
      <c r="F1597" s="45">
        <v>702496.1</v>
      </c>
      <c r="G1597" s="45">
        <v>784996.09</v>
      </c>
      <c r="H1597" s="45">
        <v>1412496.09</v>
      </c>
      <c r="I1597" s="45"/>
      <c r="J1597" s="45">
        <v>794999.99</v>
      </c>
      <c r="K1597" s="45"/>
      <c r="L1597" s="45">
        <f>1219992.19-275000</f>
        <v>944992.19</v>
      </c>
      <c r="M1597" s="45">
        <v>747496.09</v>
      </c>
      <c r="N1597" s="45"/>
      <c r="O1597" s="45">
        <v>195000</v>
      </c>
      <c r="P1597" s="45">
        <f t="shared" si="50"/>
        <v>5582476.5500000007</v>
      </c>
      <c r="Q1597" s="45"/>
      <c r="R1597" s="45"/>
    </row>
    <row r="1598" spans="1:21" x14ac:dyDescent="0.25">
      <c r="A1598" s="42"/>
      <c r="B1598" s="43" t="s">
        <v>19</v>
      </c>
      <c r="C1598" s="44"/>
      <c r="D1598" s="44"/>
      <c r="E1598" s="40"/>
      <c r="F1598" s="45">
        <v>67119.98</v>
      </c>
      <c r="G1598" s="45">
        <v>8335.98</v>
      </c>
      <c r="H1598" s="45">
        <v>125559.98</v>
      </c>
      <c r="I1598" s="45"/>
      <c r="J1598" s="45">
        <v>1516863.4</v>
      </c>
      <c r="K1598" s="45"/>
      <c r="L1598" s="45">
        <v>76962.98</v>
      </c>
      <c r="M1598" s="45">
        <v>144769</v>
      </c>
      <c r="N1598" s="45"/>
      <c r="O1598" s="45">
        <v>84477.98</v>
      </c>
      <c r="P1598" s="45">
        <f t="shared" si="50"/>
        <v>2024089.2999999998</v>
      </c>
      <c r="Q1598" s="45"/>
      <c r="R1598" s="45"/>
    </row>
    <row r="1599" spans="1:21" x14ac:dyDescent="0.25">
      <c r="A1599" s="42"/>
      <c r="B1599" s="43" t="s">
        <v>197</v>
      </c>
      <c r="C1599" s="44"/>
      <c r="D1599" s="44"/>
      <c r="E1599" s="40"/>
      <c r="F1599" s="45">
        <v>0</v>
      </c>
      <c r="G1599" s="45"/>
      <c r="H1599" s="45">
        <v>771372.2</v>
      </c>
      <c r="I1599" s="45"/>
      <c r="J1599" s="45">
        <v>0</v>
      </c>
      <c r="K1599" s="45"/>
      <c r="L1599" s="45">
        <v>185624.33</v>
      </c>
      <c r="M1599" s="45">
        <f>625669.05-31677.38</f>
        <v>593991.67000000004</v>
      </c>
      <c r="N1599" s="45"/>
      <c r="O1599" s="45">
        <v>358801.86</v>
      </c>
      <c r="P1599" s="45">
        <f t="shared" si="50"/>
        <v>1909790.06</v>
      </c>
      <c r="Q1599" s="45"/>
      <c r="R1599" s="45"/>
    </row>
    <row r="1600" spans="1:21" x14ac:dyDescent="0.25">
      <c r="A1600" s="42"/>
      <c r="B1600" s="7" t="s">
        <v>20</v>
      </c>
      <c r="C1600" s="44"/>
      <c r="D1600" s="44"/>
      <c r="E1600" s="40"/>
      <c r="F1600" s="45">
        <v>0</v>
      </c>
      <c r="G1600" s="45">
        <v>0</v>
      </c>
      <c r="H1600" s="45">
        <v>0</v>
      </c>
      <c r="I1600" s="45"/>
      <c r="J1600" s="45">
        <v>0</v>
      </c>
      <c r="K1600" s="45"/>
      <c r="L1600" s="45">
        <v>0</v>
      </c>
      <c r="M1600" s="45">
        <v>0</v>
      </c>
      <c r="N1600" s="45"/>
      <c r="O1600" s="45">
        <v>0</v>
      </c>
      <c r="P1600" s="45">
        <f t="shared" si="50"/>
        <v>0</v>
      </c>
      <c r="Q1600" s="45"/>
      <c r="R1600" s="45"/>
      <c r="U1600" s="266"/>
    </row>
    <row r="1601" spans="1:18" x14ac:dyDescent="0.25">
      <c r="A1601" s="42"/>
      <c r="B1601" s="261" t="s">
        <v>21</v>
      </c>
      <c r="C1601" s="261"/>
      <c r="D1601" s="261"/>
      <c r="E1601" s="261"/>
      <c r="F1601" s="45">
        <v>0</v>
      </c>
      <c r="G1601" s="45">
        <v>0</v>
      </c>
      <c r="H1601" s="45">
        <v>0</v>
      </c>
      <c r="I1601" s="45"/>
      <c r="J1601" s="45">
        <v>0</v>
      </c>
      <c r="K1601" s="45"/>
      <c r="L1601" s="45">
        <v>0</v>
      </c>
      <c r="M1601" s="45">
        <v>0</v>
      </c>
      <c r="N1601" s="45"/>
      <c r="O1601" s="45">
        <v>0</v>
      </c>
      <c r="P1601" s="45">
        <f t="shared" si="50"/>
        <v>0</v>
      </c>
      <c r="Q1601" s="45"/>
      <c r="R1601" s="45"/>
    </row>
    <row r="1602" spans="1:18" x14ac:dyDescent="0.25">
      <c r="A1602" s="42"/>
      <c r="B1602" s="7" t="s">
        <v>22</v>
      </c>
      <c r="C1602" s="261"/>
      <c r="D1602" s="261"/>
      <c r="E1602" s="261"/>
      <c r="F1602" s="45">
        <v>248000</v>
      </c>
      <c r="G1602" s="45">
        <v>0</v>
      </c>
      <c r="H1602" s="45">
        <v>0</v>
      </c>
      <c r="I1602" s="45"/>
      <c r="J1602" s="45">
        <v>176000</v>
      </c>
      <c r="K1602" s="45"/>
      <c r="L1602" s="45">
        <v>0</v>
      </c>
      <c r="M1602" s="45">
        <f>51000+775000</f>
        <v>826000</v>
      </c>
      <c r="N1602" s="45"/>
      <c r="O1602" s="45">
        <v>551000</v>
      </c>
      <c r="P1602" s="45">
        <f t="shared" si="50"/>
        <v>1801000</v>
      </c>
      <c r="Q1602" s="45"/>
      <c r="R1602" s="45"/>
    </row>
    <row r="1603" spans="1:18" x14ac:dyDescent="0.25">
      <c r="A1603" s="42"/>
      <c r="B1603" s="7" t="s">
        <v>23</v>
      </c>
      <c r="C1603" s="261"/>
      <c r="D1603" s="261"/>
      <c r="E1603" s="40"/>
      <c r="F1603" s="45">
        <v>0</v>
      </c>
      <c r="G1603" s="45">
        <v>0</v>
      </c>
      <c r="H1603" s="45">
        <v>0</v>
      </c>
      <c r="I1603" s="45"/>
      <c r="J1603" s="45">
        <v>0</v>
      </c>
      <c r="K1603" s="45"/>
      <c r="L1603" s="45">
        <v>0</v>
      </c>
      <c r="M1603" s="45">
        <v>0</v>
      </c>
      <c r="N1603" s="45"/>
      <c r="O1603" s="45">
        <v>0</v>
      </c>
      <c r="P1603" s="45">
        <f t="shared" si="50"/>
        <v>0</v>
      </c>
      <c r="Q1603" s="45"/>
      <c r="R1603" s="45"/>
    </row>
    <row r="1604" spans="1:18" x14ac:dyDescent="0.25">
      <c r="A1604" s="42"/>
      <c r="B1604" s="261" t="s">
        <v>148</v>
      </c>
      <c r="C1604" s="261"/>
      <c r="D1604" s="261"/>
      <c r="E1604" s="40"/>
      <c r="F1604" s="45">
        <v>0</v>
      </c>
      <c r="G1604" s="45">
        <v>0</v>
      </c>
      <c r="H1604" s="45">
        <v>0</v>
      </c>
      <c r="I1604" s="45"/>
      <c r="J1604" s="45">
        <v>0</v>
      </c>
      <c r="K1604" s="45"/>
      <c r="L1604" s="45">
        <v>0</v>
      </c>
      <c r="M1604" s="45">
        <v>0</v>
      </c>
      <c r="N1604" s="45"/>
      <c r="O1604" s="45">
        <v>0</v>
      </c>
      <c r="P1604" s="45">
        <f t="shared" si="50"/>
        <v>0</v>
      </c>
      <c r="Q1604" s="45"/>
      <c r="R1604" s="45"/>
    </row>
    <row r="1605" spans="1:18" x14ac:dyDescent="0.25">
      <c r="A1605" s="38" t="s">
        <v>24</v>
      </c>
      <c r="B1605" s="49" t="s">
        <v>25</v>
      </c>
      <c r="C1605" s="44"/>
      <c r="D1605" s="40"/>
      <c r="E1605" s="40"/>
      <c r="F1605" s="41">
        <f>+F1612</f>
        <v>170000</v>
      </c>
      <c r="G1605" s="41">
        <f>G1606+G1612+G1610+G1615</f>
        <v>2226543.9700000002</v>
      </c>
      <c r="H1605" s="41">
        <f>+H1610+H1612</f>
        <v>1433139.2</v>
      </c>
      <c r="I1605" s="41"/>
      <c r="J1605" s="41">
        <f>+J1606+J1607+J1608+J1609+J1610+J1611+J1612</f>
        <v>1448191.5</v>
      </c>
      <c r="K1605" s="41"/>
      <c r="L1605" s="41">
        <f>+L1606+L1607+L1608+L1609+L1610+L1611+L1612+L1615</f>
        <v>2113098.5099999998</v>
      </c>
      <c r="M1605" s="41">
        <f>+M1606+M1607+M1608+M1609+M1610+M1611+M1612+M1615</f>
        <v>12439155.85</v>
      </c>
      <c r="N1605" s="41"/>
      <c r="O1605" s="41">
        <f>+O1606+O1607+O1608+O1609+O1610+O1611+O1614+O16217+O1615</f>
        <v>2022280.34</v>
      </c>
      <c r="P1605" s="41">
        <f>SUM(P1606:P1615)</f>
        <v>21852409.370000005</v>
      </c>
      <c r="Q1605" s="41"/>
      <c r="R1605" s="41"/>
    </row>
    <row r="1606" spans="1:18" ht="14.25" customHeight="1" x14ac:dyDescent="0.25">
      <c r="A1606" s="42"/>
      <c r="B1606" s="261" t="s">
        <v>149</v>
      </c>
      <c r="C1606" s="261"/>
      <c r="D1606" s="261"/>
      <c r="E1606" s="40"/>
      <c r="F1606" s="45">
        <v>0</v>
      </c>
      <c r="G1606" s="45">
        <v>329998.8</v>
      </c>
      <c r="H1606" s="45">
        <v>0</v>
      </c>
      <c r="I1606" s="45"/>
      <c r="J1606" s="45">
        <v>0</v>
      </c>
      <c r="K1606" s="45"/>
      <c r="L1606" s="45">
        <v>675081.11</v>
      </c>
      <c r="M1606" s="45">
        <f>454173.63+2940000</f>
        <v>3394173.63</v>
      </c>
      <c r="N1606" s="45"/>
      <c r="O1606" s="45">
        <v>154000</v>
      </c>
      <c r="P1606" s="45">
        <f t="shared" ref="P1606:P1616" si="52">SUM(F1606:O1606)</f>
        <v>4553253.54</v>
      </c>
      <c r="Q1606" s="45"/>
      <c r="R1606" s="45"/>
    </row>
    <row r="1607" spans="1:18" x14ac:dyDescent="0.25">
      <c r="A1607" s="42"/>
      <c r="B1607" s="43" t="s">
        <v>26</v>
      </c>
      <c r="C1607" s="44"/>
      <c r="D1607" s="44"/>
      <c r="E1607" s="40"/>
      <c r="F1607" s="45">
        <v>0</v>
      </c>
      <c r="G1607" s="45">
        <v>0</v>
      </c>
      <c r="H1607" s="45">
        <v>0</v>
      </c>
      <c r="I1607" s="45"/>
      <c r="J1607" s="45">
        <v>0</v>
      </c>
      <c r="K1607" s="45"/>
      <c r="L1607" s="45">
        <v>0</v>
      </c>
      <c r="M1607" s="45">
        <v>151545.63</v>
      </c>
      <c r="N1607" s="45"/>
      <c r="O1607" s="45">
        <v>4720</v>
      </c>
      <c r="P1607" s="45">
        <f t="shared" si="52"/>
        <v>156265.63</v>
      </c>
      <c r="Q1607" s="45"/>
      <c r="R1607" s="45"/>
    </row>
    <row r="1608" spans="1:18" x14ac:dyDescent="0.25">
      <c r="A1608" s="42"/>
      <c r="B1608" s="261" t="s">
        <v>150</v>
      </c>
      <c r="C1608" s="261"/>
      <c r="D1608" s="261"/>
      <c r="E1608" s="40"/>
      <c r="F1608" s="45">
        <v>0</v>
      </c>
      <c r="G1608" s="45">
        <v>0</v>
      </c>
      <c r="H1608" s="45">
        <v>0</v>
      </c>
      <c r="I1608" s="45"/>
      <c r="J1608" s="45">
        <v>7400</v>
      </c>
      <c r="K1608" s="45"/>
      <c r="L1608" s="45"/>
      <c r="M1608" s="45">
        <v>1297149.4099999999</v>
      </c>
      <c r="N1608" s="45"/>
      <c r="O1608" s="45">
        <v>0</v>
      </c>
      <c r="P1608" s="45">
        <f t="shared" si="52"/>
        <v>1304549.4099999999</v>
      </c>
      <c r="Q1608" s="45"/>
      <c r="R1608" s="45"/>
    </row>
    <row r="1609" spans="1:18" x14ac:dyDescent="0.25">
      <c r="A1609" s="42"/>
      <c r="B1609" s="51" t="s">
        <v>27</v>
      </c>
      <c r="C1609" s="51"/>
      <c r="D1609" s="51"/>
      <c r="E1609" s="40"/>
      <c r="F1609" s="45">
        <v>0</v>
      </c>
      <c r="G1609" s="45">
        <v>0</v>
      </c>
      <c r="H1609" s="45">
        <v>0</v>
      </c>
      <c r="I1609" s="45"/>
      <c r="J1609" s="45">
        <v>0</v>
      </c>
      <c r="K1609" s="45"/>
      <c r="L1609" s="45">
        <v>0</v>
      </c>
      <c r="M1609" s="45">
        <v>0</v>
      </c>
      <c r="N1609" s="45"/>
      <c r="O1609" s="45">
        <v>0</v>
      </c>
      <c r="P1609" s="45">
        <f t="shared" si="52"/>
        <v>0</v>
      </c>
      <c r="Q1609" s="45"/>
      <c r="R1609" s="45"/>
    </row>
    <row r="1610" spans="1:18" x14ac:dyDescent="0.25">
      <c r="A1610" s="42"/>
      <c r="B1610" s="261" t="s">
        <v>151</v>
      </c>
      <c r="C1610" s="261"/>
      <c r="D1610" s="261"/>
      <c r="E1610" s="40"/>
      <c r="F1610" s="45">
        <v>0</v>
      </c>
      <c r="G1610" s="45">
        <v>823640</v>
      </c>
      <c r="H1610" s="45">
        <v>1073139.2</v>
      </c>
      <c r="I1610" s="45"/>
      <c r="J1610" s="45">
        <v>1080791.5</v>
      </c>
      <c r="K1610" s="45"/>
      <c r="L1610" s="45">
        <v>0</v>
      </c>
      <c r="M1610" s="45">
        <v>70905.429999999993</v>
      </c>
      <c r="N1610" s="45"/>
      <c r="O1610" s="45">
        <v>0</v>
      </c>
      <c r="P1610" s="45">
        <f t="shared" si="52"/>
        <v>3048476.1300000004</v>
      </c>
      <c r="Q1610" s="45"/>
      <c r="R1610" s="45"/>
    </row>
    <row r="1611" spans="1:18" x14ac:dyDescent="0.25">
      <c r="A1611" s="42"/>
      <c r="B1611" s="261" t="s">
        <v>152</v>
      </c>
      <c r="C1611" s="261"/>
      <c r="D1611" s="261"/>
      <c r="E1611" s="40"/>
      <c r="F1611" s="45">
        <v>0</v>
      </c>
      <c r="G1611" s="45">
        <v>0</v>
      </c>
      <c r="H1611" s="45">
        <v>0</v>
      </c>
      <c r="I1611" s="45"/>
      <c r="J1611" s="45">
        <v>0</v>
      </c>
      <c r="K1611" s="45"/>
      <c r="L1611" s="45">
        <v>0</v>
      </c>
      <c r="M1611" s="45">
        <f>2352000+241946.74</f>
        <v>2593946.7400000002</v>
      </c>
      <c r="N1611" s="45"/>
      <c r="O1611" s="45">
        <f>267621.64+8595.12+20296</f>
        <v>296512.76</v>
      </c>
      <c r="P1611" s="45">
        <f t="shared" si="52"/>
        <v>2890459.5</v>
      </c>
      <c r="Q1611" s="45"/>
      <c r="R1611" s="45"/>
    </row>
    <row r="1612" spans="1:18" x14ac:dyDescent="0.25">
      <c r="A1612" s="42"/>
      <c r="B1612" s="7" t="s">
        <v>200</v>
      </c>
      <c r="C1612" s="261"/>
      <c r="D1612" s="261"/>
      <c r="E1612" s="40"/>
      <c r="F1612" s="45">
        <v>170000</v>
      </c>
      <c r="G1612" s="45">
        <v>788476.8</v>
      </c>
      <c r="H1612" s="45">
        <v>360000</v>
      </c>
      <c r="I1612" s="45"/>
      <c r="J1612" s="45">
        <v>360000</v>
      </c>
      <c r="K1612" s="45"/>
      <c r="L1612" s="45">
        <v>1274580.3999999999</v>
      </c>
      <c r="M1612" s="45">
        <f>3344965.66+9812.88</f>
        <v>3354778.54</v>
      </c>
      <c r="N1612" s="45"/>
      <c r="O1612" s="266">
        <v>0</v>
      </c>
      <c r="P1612" s="45">
        <f t="shared" si="52"/>
        <v>6307835.7400000002</v>
      </c>
      <c r="Q1612" s="45"/>
      <c r="R1612" s="45"/>
    </row>
    <row r="1613" spans="1:18" x14ac:dyDescent="0.25">
      <c r="A1613" s="42"/>
      <c r="B1613" s="53" t="s">
        <v>30</v>
      </c>
      <c r="C1613" s="261"/>
      <c r="D1613" s="261"/>
      <c r="E1613" s="54"/>
      <c r="F1613" s="45">
        <v>0</v>
      </c>
      <c r="G1613" s="45">
        <v>0</v>
      </c>
      <c r="H1613" s="45">
        <v>0</v>
      </c>
      <c r="I1613" s="45"/>
      <c r="J1613" s="45">
        <v>0</v>
      </c>
      <c r="K1613" s="45"/>
      <c r="L1613" s="45">
        <v>0</v>
      </c>
      <c r="M1613" s="45">
        <v>0</v>
      </c>
      <c r="N1613" s="45"/>
      <c r="O1613" s="45">
        <v>0</v>
      </c>
      <c r="P1613" s="45">
        <f t="shared" si="52"/>
        <v>0</v>
      </c>
      <c r="Q1613" s="45"/>
      <c r="R1613" s="45"/>
    </row>
    <row r="1614" spans="1:18" x14ac:dyDescent="0.25">
      <c r="A1614" s="42"/>
      <c r="B1614" s="53" t="s">
        <v>31</v>
      </c>
      <c r="C1614" s="261"/>
      <c r="D1614" s="261"/>
      <c r="E1614" s="54"/>
      <c r="F1614" s="45">
        <v>0</v>
      </c>
      <c r="G1614" s="45">
        <v>0</v>
      </c>
      <c r="H1614" s="45">
        <v>0</v>
      </c>
      <c r="I1614" s="45"/>
      <c r="J1614" s="45">
        <v>0</v>
      </c>
      <c r="K1614" s="45"/>
      <c r="L1614" s="45">
        <v>0</v>
      </c>
      <c r="M1614" s="45">
        <v>0</v>
      </c>
      <c r="N1614" s="45"/>
      <c r="O1614" s="45">
        <v>0</v>
      </c>
      <c r="P1614" s="45">
        <f t="shared" si="52"/>
        <v>0</v>
      </c>
      <c r="Q1614" s="45"/>
      <c r="R1614" s="45"/>
    </row>
    <row r="1615" spans="1:18" x14ac:dyDescent="0.25">
      <c r="A1615" s="42"/>
      <c r="B1615" s="51" t="s">
        <v>32</v>
      </c>
      <c r="C1615" s="51"/>
      <c r="D1615" s="51"/>
      <c r="E1615" s="40"/>
      <c r="F1615" s="45">
        <v>0</v>
      </c>
      <c r="G1615" s="45">
        <v>284428.37</v>
      </c>
      <c r="H1615" s="45">
        <v>0</v>
      </c>
      <c r="I1615" s="45"/>
      <c r="J1615" s="45">
        <v>0</v>
      </c>
      <c r="K1615" s="45"/>
      <c r="L1615" s="45">
        <v>163437</v>
      </c>
      <c r="M1615" s="45">
        <f>1544979.09+31677.38</f>
        <v>1576656.47</v>
      </c>
      <c r="N1615" s="45"/>
      <c r="O1615" s="45">
        <f>1925849.24-358801.66</f>
        <v>1567047.58</v>
      </c>
      <c r="P1615" s="45">
        <f t="shared" si="52"/>
        <v>3591569.42</v>
      </c>
      <c r="Q1615" s="45"/>
      <c r="R1615" s="45"/>
    </row>
    <row r="1616" spans="1:18" x14ac:dyDescent="0.25">
      <c r="A1616" s="38" t="s">
        <v>33</v>
      </c>
      <c r="B1616" s="49" t="s">
        <v>34</v>
      </c>
      <c r="C1616" s="44"/>
      <c r="D1616" s="40"/>
      <c r="E1616" s="40"/>
      <c r="F1616" s="41">
        <v>0</v>
      </c>
      <c r="G1616" s="41">
        <v>0</v>
      </c>
      <c r="H1616" s="41">
        <v>0</v>
      </c>
      <c r="I1616" s="41"/>
      <c r="J1616" s="41">
        <v>0</v>
      </c>
      <c r="K1616" s="41"/>
      <c r="L1616" s="41">
        <v>0</v>
      </c>
      <c r="M1616" s="41">
        <v>0</v>
      </c>
      <c r="N1616" s="41"/>
      <c r="O1616" s="41">
        <v>0</v>
      </c>
      <c r="P1616" s="41">
        <f t="shared" si="52"/>
        <v>0</v>
      </c>
      <c r="Q1616" s="41"/>
      <c r="R1616" s="41"/>
    </row>
    <row r="1617" spans="1:18" x14ac:dyDescent="0.25">
      <c r="A1617" s="42"/>
      <c r="B1617" s="417" t="s">
        <v>35</v>
      </c>
      <c r="C1617" s="417"/>
      <c r="D1617" s="417"/>
      <c r="E1617" s="417"/>
      <c r="F1617" s="45">
        <v>0</v>
      </c>
      <c r="G1617" s="45">
        <v>0</v>
      </c>
      <c r="H1617" s="45">
        <v>0</v>
      </c>
      <c r="I1617" s="45"/>
      <c r="J1617" s="45">
        <v>0</v>
      </c>
      <c r="K1617" s="45"/>
      <c r="L1617" s="45">
        <v>0</v>
      </c>
      <c r="M1617" s="45">
        <v>0</v>
      </c>
      <c r="N1617" s="45"/>
      <c r="O1617" s="45">
        <v>0</v>
      </c>
      <c r="P1617" s="45">
        <f t="shared" ref="P1617:P1641" si="53">SUM(F1617:M1617)</f>
        <v>0</v>
      </c>
      <c r="Q1617" s="45"/>
      <c r="R1617" s="45"/>
    </row>
    <row r="1618" spans="1:18" x14ac:dyDescent="0.25">
      <c r="A1618" s="42"/>
      <c r="B1618" s="7" t="s">
        <v>36</v>
      </c>
      <c r="C1618" s="261"/>
      <c r="D1618" s="261"/>
      <c r="E1618" s="261"/>
      <c r="F1618" s="45">
        <v>0</v>
      </c>
      <c r="G1618" s="45">
        <v>0</v>
      </c>
      <c r="H1618" s="45">
        <v>0</v>
      </c>
      <c r="I1618" s="45"/>
      <c r="J1618" s="45">
        <v>0</v>
      </c>
      <c r="K1618" s="45"/>
      <c r="L1618" s="45">
        <v>0</v>
      </c>
      <c r="M1618" s="45">
        <v>0</v>
      </c>
      <c r="N1618" s="45"/>
      <c r="O1618" s="45">
        <v>0</v>
      </c>
      <c r="P1618" s="45">
        <f t="shared" si="53"/>
        <v>0</v>
      </c>
      <c r="Q1618" s="45"/>
      <c r="R1618" s="45"/>
    </row>
    <row r="1619" spans="1:18" x14ac:dyDescent="0.25">
      <c r="A1619" s="42"/>
      <c r="B1619" s="7" t="s">
        <v>37</v>
      </c>
      <c r="C1619" s="261"/>
      <c r="D1619" s="261"/>
      <c r="E1619" s="40"/>
      <c r="F1619" s="45">
        <v>0</v>
      </c>
      <c r="G1619" s="45">
        <v>0</v>
      </c>
      <c r="H1619" s="45">
        <v>0</v>
      </c>
      <c r="I1619" s="45"/>
      <c r="J1619" s="45">
        <v>0</v>
      </c>
      <c r="K1619" s="45"/>
      <c r="L1619" s="45">
        <v>0</v>
      </c>
      <c r="M1619" s="45">
        <v>0</v>
      </c>
      <c r="N1619" s="45"/>
      <c r="O1619" s="45">
        <v>0</v>
      </c>
      <c r="P1619" s="45">
        <f t="shared" si="53"/>
        <v>0</v>
      </c>
      <c r="Q1619" s="45"/>
      <c r="R1619" s="45"/>
    </row>
    <row r="1620" spans="1:18" x14ac:dyDescent="0.25">
      <c r="A1620" s="42"/>
      <c r="B1620" s="7" t="s">
        <v>38</v>
      </c>
      <c r="C1620" s="261"/>
      <c r="D1620" s="261"/>
      <c r="E1620" s="40"/>
      <c r="F1620" s="45">
        <v>0</v>
      </c>
      <c r="G1620" s="45">
        <v>0</v>
      </c>
      <c r="H1620" s="45">
        <v>0</v>
      </c>
      <c r="I1620" s="45"/>
      <c r="J1620" s="45">
        <v>0</v>
      </c>
      <c r="K1620" s="45"/>
      <c r="L1620" s="45">
        <v>0</v>
      </c>
      <c r="M1620" s="45">
        <v>0</v>
      </c>
      <c r="N1620" s="45"/>
      <c r="O1620" s="45">
        <v>0</v>
      </c>
      <c r="P1620" s="45">
        <f t="shared" si="53"/>
        <v>0</v>
      </c>
      <c r="Q1620" s="45"/>
      <c r="R1620" s="45"/>
    </row>
    <row r="1621" spans="1:18" x14ac:dyDescent="0.25">
      <c r="A1621" s="42"/>
      <c r="B1621" s="7" t="s">
        <v>39</v>
      </c>
      <c r="C1621" s="261"/>
      <c r="D1621" s="261"/>
      <c r="E1621" s="40"/>
      <c r="F1621" s="45">
        <v>0</v>
      </c>
      <c r="G1621" s="45">
        <v>0</v>
      </c>
      <c r="H1621" s="45">
        <v>0</v>
      </c>
      <c r="I1621" s="45"/>
      <c r="J1621" s="45">
        <v>0</v>
      </c>
      <c r="K1621" s="45"/>
      <c r="L1621" s="45">
        <v>0</v>
      </c>
      <c r="M1621" s="45">
        <v>0</v>
      </c>
      <c r="N1621" s="45"/>
      <c r="O1621" s="45">
        <v>0</v>
      </c>
      <c r="P1621" s="45">
        <f t="shared" si="53"/>
        <v>0</v>
      </c>
      <c r="Q1621" s="45"/>
      <c r="R1621" s="45"/>
    </row>
    <row r="1622" spans="1:18" x14ac:dyDescent="0.25">
      <c r="A1622" s="42"/>
      <c r="B1622" s="7" t="s">
        <v>40</v>
      </c>
      <c r="C1622" s="261"/>
      <c r="D1622" s="261"/>
      <c r="E1622" s="40"/>
      <c r="F1622" s="45">
        <v>0</v>
      </c>
      <c r="G1622" s="45">
        <v>0</v>
      </c>
      <c r="H1622" s="45">
        <v>0</v>
      </c>
      <c r="I1622" s="45"/>
      <c r="J1622" s="45">
        <v>0</v>
      </c>
      <c r="K1622" s="45"/>
      <c r="L1622" s="45">
        <v>0</v>
      </c>
      <c r="M1622" s="45">
        <v>0</v>
      </c>
      <c r="N1622" s="45"/>
      <c r="O1622" s="45">
        <v>0</v>
      </c>
      <c r="P1622" s="45">
        <f t="shared" si="53"/>
        <v>0</v>
      </c>
      <c r="Q1622" s="45"/>
      <c r="R1622" s="45"/>
    </row>
    <row r="1623" spans="1:18" x14ac:dyDescent="0.25">
      <c r="A1623" s="42"/>
      <c r="B1623" s="7" t="s">
        <v>41</v>
      </c>
      <c r="C1623" s="261"/>
      <c r="D1623" s="261"/>
      <c r="E1623" s="40"/>
      <c r="F1623" s="45">
        <v>0</v>
      </c>
      <c r="G1623" s="45">
        <v>0</v>
      </c>
      <c r="H1623" s="45">
        <v>0</v>
      </c>
      <c r="I1623" s="45"/>
      <c r="J1623" s="45">
        <v>0</v>
      </c>
      <c r="K1623" s="45"/>
      <c r="L1623" s="45">
        <v>0</v>
      </c>
      <c r="M1623" s="45">
        <v>0</v>
      </c>
      <c r="N1623" s="45"/>
      <c r="O1623" s="45">
        <v>0</v>
      </c>
      <c r="P1623" s="45">
        <f t="shared" si="53"/>
        <v>0</v>
      </c>
      <c r="Q1623" s="45"/>
      <c r="R1623" s="45"/>
    </row>
    <row r="1624" spans="1:18" x14ac:dyDescent="0.25">
      <c r="A1624" s="42"/>
      <c r="B1624" s="7" t="s">
        <v>42</v>
      </c>
      <c r="C1624" s="261"/>
      <c r="D1624" s="261"/>
      <c r="E1624" s="40"/>
      <c r="F1624" s="45">
        <v>0</v>
      </c>
      <c r="G1624" s="45">
        <v>0</v>
      </c>
      <c r="H1624" s="45">
        <v>0</v>
      </c>
      <c r="I1624" s="45"/>
      <c r="J1624" s="45">
        <v>0</v>
      </c>
      <c r="K1624" s="45"/>
      <c r="L1624" s="45">
        <v>0</v>
      </c>
      <c r="M1624" s="45">
        <v>0</v>
      </c>
      <c r="N1624" s="45"/>
      <c r="O1624" s="45">
        <v>0</v>
      </c>
      <c r="P1624" s="45">
        <f t="shared" si="53"/>
        <v>0</v>
      </c>
      <c r="Q1624" s="45"/>
      <c r="R1624" s="45"/>
    </row>
    <row r="1625" spans="1:18" x14ac:dyDescent="0.25">
      <c r="A1625" s="42"/>
      <c r="B1625" s="7" t="s">
        <v>41</v>
      </c>
      <c r="C1625" s="261"/>
      <c r="D1625" s="261"/>
      <c r="E1625" s="40"/>
      <c r="F1625" s="45">
        <v>0</v>
      </c>
      <c r="G1625" s="45">
        <v>0</v>
      </c>
      <c r="H1625" s="45">
        <v>0</v>
      </c>
      <c r="I1625" s="45"/>
      <c r="J1625" s="45">
        <v>0</v>
      </c>
      <c r="K1625" s="45"/>
      <c r="L1625" s="45">
        <v>0</v>
      </c>
      <c r="M1625" s="45">
        <v>0</v>
      </c>
      <c r="N1625" s="45"/>
      <c r="O1625" s="45">
        <v>0</v>
      </c>
      <c r="P1625" s="45">
        <f t="shared" si="53"/>
        <v>0</v>
      </c>
      <c r="Q1625" s="45"/>
      <c r="R1625" s="45"/>
    </row>
    <row r="1626" spans="1:18" x14ac:dyDescent="0.25">
      <c r="A1626" s="55"/>
      <c r="B1626" s="56" t="s">
        <v>43</v>
      </c>
      <c r="C1626" s="40"/>
      <c r="D1626" s="40"/>
      <c r="E1626" s="40"/>
      <c r="F1626" s="45">
        <v>0</v>
      </c>
      <c r="G1626" s="45">
        <v>0</v>
      </c>
      <c r="H1626" s="45">
        <v>0</v>
      </c>
      <c r="I1626" s="45"/>
      <c r="J1626" s="45">
        <v>0</v>
      </c>
      <c r="K1626" s="45"/>
      <c r="L1626" s="45">
        <v>0</v>
      </c>
      <c r="M1626" s="45">
        <v>0</v>
      </c>
      <c r="N1626" s="45"/>
      <c r="O1626" s="45">
        <v>0</v>
      </c>
      <c r="P1626" s="45">
        <f t="shared" si="53"/>
        <v>0</v>
      </c>
      <c r="Q1626" s="45"/>
      <c r="R1626" s="45"/>
    </row>
    <row r="1627" spans="1:18" x14ac:dyDescent="0.25">
      <c r="A1627" s="55"/>
      <c r="B1627" s="56" t="s">
        <v>44</v>
      </c>
      <c r="C1627" s="40"/>
      <c r="D1627" s="40"/>
      <c r="E1627" s="40"/>
      <c r="F1627" s="45">
        <v>0</v>
      </c>
      <c r="G1627" s="45">
        <v>0</v>
      </c>
      <c r="H1627" s="45">
        <v>0</v>
      </c>
      <c r="I1627" s="45"/>
      <c r="J1627" s="45">
        <v>0</v>
      </c>
      <c r="K1627" s="45"/>
      <c r="L1627" s="45">
        <v>0</v>
      </c>
      <c r="M1627" s="45">
        <v>0</v>
      </c>
      <c r="N1627" s="45"/>
      <c r="O1627" s="45">
        <v>0</v>
      </c>
      <c r="P1627" s="45">
        <f t="shared" si="53"/>
        <v>0</v>
      </c>
      <c r="Q1627" s="45"/>
      <c r="R1627" s="45"/>
    </row>
    <row r="1628" spans="1:18" x14ac:dyDescent="0.25">
      <c r="A1628" s="55"/>
      <c r="B1628" s="56" t="s">
        <v>45</v>
      </c>
      <c r="C1628" s="40"/>
      <c r="D1628" s="40"/>
      <c r="E1628" s="40"/>
      <c r="F1628" s="45">
        <v>0</v>
      </c>
      <c r="G1628" s="45">
        <v>0</v>
      </c>
      <c r="H1628" s="45">
        <v>0</v>
      </c>
      <c r="I1628" s="45"/>
      <c r="J1628" s="45">
        <v>0</v>
      </c>
      <c r="K1628" s="45"/>
      <c r="L1628" s="45">
        <v>0</v>
      </c>
      <c r="M1628" s="45">
        <v>0</v>
      </c>
      <c r="N1628" s="45"/>
      <c r="O1628" s="45">
        <v>0</v>
      </c>
      <c r="P1628" s="45">
        <f t="shared" si="53"/>
        <v>0</v>
      </c>
      <c r="Q1628" s="45"/>
      <c r="R1628" s="45"/>
    </row>
    <row r="1629" spans="1:18" x14ac:dyDescent="0.25">
      <c r="A1629" s="57" t="s">
        <v>46</v>
      </c>
      <c r="B1629" s="58" t="s">
        <v>47</v>
      </c>
      <c r="C1629" s="56"/>
      <c r="D1629" s="56"/>
      <c r="E1629" s="56"/>
      <c r="F1629" s="41">
        <v>0</v>
      </c>
      <c r="G1629" s="41">
        <v>0</v>
      </c>
      <c r="H1629" s="41">
        <v>0</v>
      </c>
      <c r="I1629" s="41"/>
      <c r="J1629" s="41">
        <v>0</v>
      </c>
      <c r="K1629" s="41"/>
      <c r="L1629" s="41">
        <v>0</v>
      </c>
      <c r="M1629" s="41">
        <v>0</v>
      </c>
      <c r="N1629" s="41"/>
      <c r="O1629" s="41">
        <v>0</v>
      </c>
      <c r="P1629" s="41">
        <f t="shared" si="53"/>
        <v>0</v>
      </c>
      <c r="Q1629" s="41"/>
      <c r="R1629" s="41"/>
    </row>
    <row r="1630" spans="1:18" x14ac:dyDescent="0.25">
      <c r="A1630" s="8"/>
      <c r="B1630" s="56" t="s">
        <v>48</v>
      </c>
      <c r="C1630" s="56"/>
      <c r="D1630" s="56"/>
      <c r="E1630" s="56"/>
      <c r="F1630" s="45">
        <v>0</v>
      </c>
      <c r="G1630" s="45">
        <v>0</v>
      </c>
      <c r="H1630" s="45">
        <v>0</v>
      </c>
      <c r="I1630" s="45"/>
      <c r="J1630" s="45">
        <v>0</v>
      </c>
      <c r="K1630" s="45"/>
      <c r="L1630" s="45">
        <v>0</v>
      </c>
      <c r="M1630" s="45">
        <v>0</v>
      </c>
      <c r="N1630" s="45"/>
      <c r="O1630" s="45">
        <v>0</v>
      </c>
      <c r="P1630" s="45">
        <f t="shared" si="53"/>
        <v>0</v>
      </c>
      <c r="Q1630" s="45"/>
      <c r="R1630" s="45"/>
    </row>
    <row r="1631" spans="1:18" x14ac:dyDescent="0.25">
      <c r="A1631" s="8"/>
      <c r="B1631" s="56" t="s">
        <v>49</v>
      </c>
      <c r="C1631" s="56"/>
      <c r="D1631" s="56"/>
      <c r="E1631" s="56"/>
      <c r="F1631" s="45">
        <v>0</v>
      </c>
      <c r="G1631" s="45">
        <v>0</v>
      </c>
      <c r="H1631" s="45">
        <v>0</v>
      </c>
      <c r="I1631" s="45"/>
      <c r="J1631" s="45">
        <v>0</v>
      </c>
      <c r="K1631" s="45"/>
      <c r="L1631" s="45">
        <v>0</v>
      </c>
      <c r="M1631" s="45">
        <v>0</v>
      </c>
      <c r="N1631" s="45"/>
      <c r="O1631" s="45">
        <v>0</v>
      </c>
      <c r="P1631" s="45">
        <f t="shared" si="53"/>
        <v>0</v>
      </c>
      <c r="Q1631" s="45"/>
      <c r="R1631" s="45"/>
    </row>
    <row r="1632" spans="1:18" x14ac:dyDescent="0.25">
      <c r="A1632" s="8"/>
      <c r="B1632" s="56" t="s">
        <v>37</v>
      </c>
      <c r="C1632" s="56"/>
      <c r="D1632" s="56"/>
      <c r="E1632" s="56"/>
      <c r="F1632" s="45">
        <v>0</v>
      </c>
      <c r="G1632" s="45">
        <v>0</v>
      </c>
      <c r="H1632" s="45">
        <v>0</v>
      </c>
      <c r="I1632" s="45"/>
      <c r="J1632" s="45">
        <v>0</v>
      </c>
      <c r="K1632" s="45"/>
      <c r="L1632" s="45">
        <v>0</v>
      </c>
      <c r="M1632" s="45">
        <v>0</v>
      </c>
      <c r="N1632" s="45"/>
      <c r="O1632" s="45">
        <v>0</v>
      </c>
      <c r="P1632" s="45">
        <f t="shared" si="53"/>
        <v>0</v>
      </c>
      <c r="Q1632" s="45"/>
      <c r="R1632" s="45"/>
    </row>
    <row r="1633" spans="1:18" x14ac:dyDescent="0.25">
      <c r="A1633" s="8"/>
      <c r="B1633" s="56" t="s">
        <v>50</v>
      </c>
      <c r="C1633" s="56"/>
      <c r="D1633" s="56"/>
      <c r="E1633" s="56"/>
      <c r="F1633" s="45">
        <v>0</v>
      </c>
      <c r="G1633" s="45">
        <v>0</v>
      </c>
      <c r="H1633" s="45">
        <v>0</v>
      </c>
      <c r="I1633" s="45"/>
      <c r="J1633" s="45">
        <v>0</v>
      </c>
      <c r="K1633" s="45"/>
      <c r="L1633" s="45">
        <v>0</v>
      </c>
      <c r="M1633" s="45">
        <v>0</v>
      </c>
      <c r="N1633" s="45"/>
      <c r="O1633" s="45">
        <v>0</v>
      </c>
      <c r="P1633" s="45">
        <f t="shared" si="53"/>
        <v>0</v>
      </c>
      <c r="Q1633" s="45"/>
      <c r="R1633" s="45"/>
    </row>
    <row r="1634" spans="1:18" x14ac:dyDescent="0.25">
      <c r="A1634" s="8"/>
      <c r="B1634" s="56" t="s">
        <v>39</v>
      </c>
      <c r="C1634" s="56"/>
      <c r="D1634" s="56"/>
      <c r="E1634" s="56"/>
      <c r="F1634" s="45">
        <v>0</v>
      </c>
      <c r="G1634" s="45">
        <v>0</v>
      </c>
      <c r="H1634" s="45">
        <v>0</v>
      </c>
      <c r="I1634" s="45"/>
      <c r="J1634" s="45">
        <v>0</v>
      </c>
      <c r="K1634" s="45"/>
      <c r="L1634" s="45">
        <v>0</v>
      </c>
      <c r="M1634" s="45">
        <v>0</v>
      </c>
      <c r="N1634" s="45"/>
      <c r="O1634" s="45">
        <v>0</v>
      </c>
      <c r="P1634" s="45">
        <f t="shared" si="53"/>
        <v>0</v>
      </c>
      <c r="Q1634" s="45"/>
      <c r="R1634" s="45"/>
    </row>
    <row r="1635" spans="1:18" x14ac:dyDescent="0.25">
      <c r="A1635" s="57"/>
      <c r="B1635" s="56" t="s">
        <v>51</v>
      </c>
      <c r="C1635" s="56"/>
      <c r="D1635" s="56"/>
      <c r="E1635" s="56"/>
      <c r="F1635" s="45">
        <v>0</v>
      </c>
      <c r="G1635" s="45">
        <v>0</v>
      </c>
      <c r="H1635" s="45">
        <v>0</v>
      </c>
      <c r="I1635" s="45"/>
      <c r="J1635" s="45">
        <v>0</v>
      </c>
      <c r="K1635" s="45"/>
      <c r="L1635" s="45">
        <v>0</v>
      </c>
      <c r="M1635" s="45">
        <v>0</v>
      </c>
      <c r="N1635" s="45"/>
      <c r="O1635" s="45">
        <v>0</v>
      </c>
      <c r="P1635" s="45">
        <f t="shared" si="53"/>
        <v>0</v>
      </c>
      <c r="Q1635" s="45"/>
      <c r="R1635" s="45"/>
    </row>
    <row r="1636" spans="1:18" x14ac:dyDescent="0.25">
      <c r="A1636" s="8"/>
      <c r="B1636" s="7" t="s">
        <v>41</v>
      </c>
      <c r="C1636" s="7"/>
      <c r="D1636" s="7"/>
      <c r="E1636" s="7"/>
      <c r="F1636" s="45">
        <v>0</v>
      </c>
      <c r="G1636" s="45">
        <v>0</v>
      </c>
      <c r="H1636" s="45">
        <v>0</v>
      </c>
      <c r="I1636" s="45"/>
      <c r="J1636" s="45">
        <v>0</v>
      </c>
      <c r="K1636" s="45"/>
      <c r="L1636" s="45">
        <v>0</v>
      </c>
      <c r="M1636" s="45">
        <v>0</v>
      </c>
      <c r="N1636" s="45"/>
      <c r="O1636" s="45">
        <v>0</v>
      </c>
      <c r="P1636" s="45">
        <f t="shared" si="53"/>
        <v>0</v>
      </c>
      <c r="Q1636" s="45"/>
      <c r="R1636" s="45"/>
    </row>
    <row r="1637" spans="1:18" x14ac:dyDescent="0.25">
      <c r="A1637" s="42"/>
      <c r="B1637" s="7" t="s">
        <v>52</v>
      </c>
      <c r="C1637" s="7"/>
      <c r="D1637" s="7"/>
      <c r="E1637" s="7"/>
      <c r="F1637" s="45">
        <v>0</v>
      </c>
      <c r="G1637" s="45">
        <v>0</v>
      </c>
      <c r="H1637" s="45">
        <v>0</v>
      </c>
      <c r="I1637" s="45"/>
      <c r="J1637" s="45">
        <v>0</v>
      </c>
      <c r="K1637" s="45"/>
      <c r="L1637" s="45">
        <v>0</v>
      </c>
      <c r="M1637" s="45">
        <v>0</v>
      </c>
      <c r="N1637" s="45"/>
      <c r="O1637" s="45">
        <v>0</v>
      </c>
      <c r="P1637" s="45">
        <f t="shared" si="53"/>
        <v>0</v>
      </c>
      <c r="Q1637" s="45"/>
      <c r="R1637" s="45"/>
    </row>
    <row r="1638" spans="1:18" x14ac:dyDescent="0.25">
      <c r="A1638" s="42"/>
      <c r="B1638" s="7" t="s">
        <v>41</v>
      </c>
      <c r="C1638" s="7"/>
      <c r="D1638" s="7"/>
      <c r="E1638" s="7"/>
      <c r="F1638" s="45">
        <v>0</v>
      </c>
      <c r="G1638" s="45">
        <v>0</v>
      </c>
      <c r="H1638" s="45">
        <v>0</v>
      </c>
      <c r="I1638" s="45"/>
      <c r="J1638" s="45">
        <v>0</v>
      </c>
      <c r="K1638" s="45"/>
      <c r="L1638" s="45">
        <v>0</v>
      </c>
      <c r="M1638" s="45">
        <v>0</v>
      </c>
      <c r="N1638" s="45"/>
      <c r="O1638" s="45">
        <v>0</v>
      </c>
      <c r="P1638" s="45">
        <f t="shared" si="53"/>
        <v>0</v>
      </c>
      <c r="Q1638" s="45"/>
      <c r="R1638" s="45"/>
    </row>
    <row r="1639" spans="1:18" x14ac:dyDescent="0.25">
      <c r="A1639" s="42"/>
      <c r="B1639" s="7" t="s">
        <v>53</v>
      </c>
      <c r="C1639" s="7"/>
      <c r="D1639" s="7"/>
      <c r="E1639" s="7"/>
      <c r="F1639" s="45">
        <v>0</v>
      </c>
      <c r="G1639" s="45">
        <v>0</v>
      </c>
      <c r="H1639" s="45">
        <v>0</v>
      </c>
      <c r="I1639" s="45"/>
      <c r="J1639" s="45">
        <v>0</v>
      </c>
      <c r="K1639" s="45"/>
      <c r="L1639" s="45">
        <v>0</v>
      </c>
      <c r="M1639" s="45">
        <v>0</v>
      </c>
      <c r="N1639" s="45"/>
      <c r="O1639" s="45">
        <v>0</v>
      </c>
      <c r="P1639" s="45">
        <f t="shared" si="53"/>
        <v>0</v>
      </c>
      <c r="Q1639" s="45"/>
      <c r="R1639" s="45"/>
    </row>
    <row r="1640" spans="1:18" x14ac:dyDescent="0.25">
      <c r="A1640" s="42"/>
      <c r="B1640" s="7" t="s">
        <v>54</v>
      </c>
      <c r="C1640" s="7"/>
      <c r="D1640" s="7"/>
      <c r="E1640" s="7"/>
      <c r="F1640" s="45">
        <v>0</v>
      </c>
      <c r="G1640" s="45">
        <v>0</v>
      </c>
      <c r="H1640" s="45">
        <v>0</v>
      </c>
      <c r="I1640" s="45"/>
      <c r="J1640" s="45">
        <v>0</v>
      </c>
      <c r="K1640" s="45"/>
      <c r="L1640" s="45">
        <v>0</v>
      </c>
      <c r="M1640" s="45">
        <v>0</v>
      </c>
      <c r="N1640" s="45"/>
      <c r="O1640" s="45">
        <v>0</v>
      </c>
      <c r="P1640" s="45">
        <f t="shared" si="53"/>
        <v>0</v>
      </c>
      <c r="Q1640" s="45"/>
      <c r="R1640" s="45"/>
    </row>
    <row r="1641" spans="1:18" x14ac:dyDescent="0.25">
      <c r="A1641" s="42"/>
      <c r="B1641" s="7" t="s">
        <v>45</v>
      </c>
      <c r="C1641" s="7"/>
      <c r="D1641" s="7"/>
      <c r="E1641" s="7"/>
      <c r="F1641" s="45">
        <v>0</v>
      </c>
      <c r="G1641" s="45">
        <v>0</v>
      </c>
      <c r="H1641" s="45">
        <v>0</v>
      </c>
      <c r="I1641" s="45"/>
      <c r="J1641" s="45">
        <v>0</v>
      </c>
      <c r="K1641" s="45"/>
      <c r="L1641" s="45">
        <v>0</v>
      </c>
      <c r="M1641" s="45">
        <v>0</v>
      </c>
      <c r="N1641" s="45"/>
      <c r="O1641" s="45">
        <v>0</v>
      </c>
      <c r="P1641" s="45">
        <f t="shared" si="53"/>
        <v>0</v>
      </c>
      <c r="Q1641" s="45"/>
      <c r="R1641" s="45"/>
    </row>
    <row r="1642" spans="1:18" x14ac:dyDescent="0.25">
      <c r="A1642" s="59" t="s">
        <v>55</v>
      </c>
      <c r="B1642" s="60" t="s">
        <v>56</v>
      </c>
      <c r="C1642" s="7"/>
      <c r="D1642" s="7"/>
      <c r="E1642" s="7"/>
      <c r="F1642" s="41">
        <v>0</v>
      </c>
      <c r="G1642" s="41">
        <v>0</v>
      </c>
      <c r="H1642" s="41">
        <v>0</v>
      </c>
      <c r="I1642" s="41"/>
      <c r="J1642" s="41">
        <v>0</v>
      </c>
      <c r="K1642" s="41"/>
      <c r="L1642" s="41">
        <v>0</v>
      </c>
      <c r="M1642" s="41">
        <f>SUM(M1643:M1652)</f>
        <v>1019667.01</v>
      </c>
      <c r="N1642" s="41"/>
      <c r="O1642" s="41">
        <f>SUM(O1643:O1652)</f>
        <v>66628.41</v>
      </c>
      <c r="P1642" s="41">
        <f>SUM(P1643:P1652)</f>
        <v>1086295.42</v>
      </c>
      <c r="Q1642" s="41"/>
      <c r="R1642" s="41"/>
    </row>
    <row r="1643" spans="1:18" x14ac:dyDescent="0.25">
      <c r="A1643" s="42"/>
      <c r="B1643" s="7" t="s">
        <v>57</v>
      </c>
      <c r="C1643" s="7"/>
      <c r="D1643" s="7"/>
      <c r="E1643" s="7"/>
      <c r="F1643" s="45">
        <v>0</v>
      </c>
      <c r="G1643" s="45">
        <v>0</v>
      </c>
      <c r="H1643" s="45">
        <v>0</v>
      </c>
      <c r="I1643" s="45"/>
      <c r="J1643" s="45">
        <v>0</v>
      </c>
      <c r="K1643" s="45"/>
      <c r="L1643" s="45">
        <v>0</v>
      </c>
      <c r="M1643" s="45">
        <v>231161.17</v>
      </c>
      <c r="N1643" s="45"/>
      <c r="O1643" s="45">
        <v>0</v>
      </c>
      <c r="P1643" s="45">
        <f t="shared" ref="P1643:P1653" si="54">SUM(F1643:O1643)</f>
        <v>231161.17</v>
      </c>
      <c r="Q1643" s="45"/>
      <c r="R1643" s="45"/>
    </row>
    <row r="1644" spans="1:18" x14ac:dyDescent="0.25">
      <c r="A1644" s="42"/>
      <c r="B1644" s="7" t="s">
        <v>58</v>
      </c>
      <c r="C1644" s="7"/>
      <c r="D1644" s="7"/>
      <c r="E1644" s="7"/>
      <c r="F1644" s="45">
        <v>0</v>
      </c>
      <c r="G1644" s="45">
        <v>0</v>
      </c>
      <c r="H1644" s="45">
        <v>0</v>
      </c>
      <c r="I1644" s="45"/>
      <c r="J1644" s="45">
        <v>0</v>
      </c>
      <c r="K1644" s="45"/>
      <c r="L1644" s="45">
        <v>0</v>
      </c>
      <c r="M1644" s="45">
        <v>25659.1</v>
      </c>
      <c r="N1644" s="45"/>
      <c r="O1644" s="45">
        <v>0</v>
      </c>
      <c r="P1644" s="45">
        <f t="shared" si="54"/>
        <v>25659.1</v>
      </c>
      <c r="Q1644" s="45"/>
      <c r="R1644" s="45"/>
    </row>
    <row r="1645" spans="1:18" x14ac:dyDescent="0.25">
      <c r="A1645" s="42"/>
      <c r="B1645" s="7" t="s">
        <v>59</v>
      </c>
      <c r="C1645" s="7"/>
      <c r="D1645" s="7"/>
      <c r="E1645" s="7"/>
      <c r="F1645" s="45">
        <v>0</v>
      </c>
      <c r="G1645" s="45">
        <v>0</v>
      </c>
      <c r="H1645" s="45">
        <v>0</v>
      </c>
      <c r="I1645" s="45"/>
      <c r="J1645" s="45">
        <v>0</v>
      </c>
      <c r="K1645" s="45"/>
      <c r="L1645" s="45">
        <v>0</v>
      </c>
      <c r="M1645" s="45">
        <v>24180.35</v>
      </c>
      <c r="N1645" s="45"/>
      <c r="O1645" s="45">
        <v>0</v>
      </c>
      <c r="P1645" s="45">
        <f t="shared" si="54"/>
        <v>24180.35</v>
      </c>
      <c r="Q1645" s="45"/>
      <c r="R1645" s="45"/>
    </row>
    <row r="1646" spans="1:18" x14ac:dyDescent="0.25">
      <c r="A1646" s="42"/>
      <c r="B1646" s="7" t="s">
        <v>60</v>
      </c>
      <c r="C1646" s="7"/>
      <c r="D1646" s="7"/>
      <c r="E1646" s="7"/>
      <c r="F1646" s="45">
        <v>0</v>
      </c>
      <c r="G1646" s="45">
        <v>0</v>
      </c>
      <c r="H1646" s="45">
        <v>0</v>
      </c>
      <c r="I1646" s="45"/>
      <c r="J1646" s="45">
        <v>0</v>
      </c>
      <c r="K1646" s="45"/>
      <c r="L1646" s="45">
        <v>0</v>
      </c>
      <c r="M1646" s="45">
        <v>13053.75</v>
      </c>
      <c r="N1646" s="45"/>
      <c r="O1646" s="45">
        <v>7051.06</v>
      </c>
      <c r="P1646" s="45">
        <f t="shared" si="54"/>
        <v>20104.810000000001</v>
      </c>
      <c r="Q1646" s="45"/>
      <c r="R1646" s="45"/>
    </row>
    <row r="1647" spans="1:18" x14ac:dyDescent="0.25">
      <c r="A1647" s="42"/>
      <c r="B1647" s="7" t="s">
        <v>61</v>
      </c>
      <c r="C1647" s="7"/>
      <c r="D1647" s="7"/>
      <c r="E1647" s="7"/>
      <c r="F1647" s="45">
        <v>0</v>
      </c>
      <c r="G1647" s="45">
        <v>0</v>
      </c>
      <c r="H1647" s="45">
        <v>0</v>
      </c>
      <c r="I1647" s="45"/>
      <c r="J1647" s="45">
        <v>0</v>
      </c>
      <c r="K1647" s="45"/>
      <c r="L1647" s="45">
        <v>0</v>
      </c>
      <c r="M1647" s="45">
        <v>0</v>
      </c>
      <c r="N1647" s="45"/>
      <c r="O1647" s="45">
        <v>0</v>
      </c>
      <c r="P1647" s="45">
        <f t="shared" si="54"/>
        <v>0</v>
      </c>
      <c r="Q1647" s="45"/>
      <c r="R1647" s="45"/>
    </row>
    <row r="1648" spans="1:18" x14ac:dyDescent="0.25">
      <c r="A1648" s="42"/>
      <c r="B1648" s="7" t="s">
        <v>62</v>
      </c>
      <c r="C1648" s="7"/>
      <c r="D1648" s="7"/>
      <c r="E1648" s="7"/>
      <c r="F1648" s="45">
        <v>0</v>
      </c>
      <c r="G1648" s="45">
        <v>0</v>
      </c>
      <c r="H1648" s="45">
        <v>0</v>
      </c>
      <c r="I1648" s="45"/>
      <c r="J1648" s="45">
        <v>0</v>
      </c>
      <c r="K1648" s="45"/>
      <c r="L1648" s="45">
        <v>0</v>
      </c>
      <c r="M1648" s="45">
        <v>697693.25</v>
      </c>
      <c r="N1648" s="45"/>
      <c r="O1648" s="45">
        <v>59577.35</v>
      </c>
      <c r="P1648" s="45">
        <f t="shared" si="54"/>
        <v>757270.6</v>
      </c>
      <c r="Q1648" s="45"/>
      <c r="R1648" s="45"/>
    </row>
    <row r="1649" spans="1:18" x14ac:dyDescent="0.25">
      <c r="A1649" s="42"/>
      <c r="B1649" s="7" t="s">
        <v>63</v>
      </c>
      <c r="C1649" s="7"/>
      <c r="D1649" s="7"/>
      <c r="E1649" s="7"/>
      <c r="F1649" s="45">
        <v>0</v>
      </c>
      <c r="G1649" s="45">
        <v>0</v>
      </c>
      <c r="H1649" s="45">
        <v>0</v>
      </c>
      <c r="I1649" s="45"/>
      <c r="J1649" s="45">
        <v>0</v>
      </c>
      <c r="K1649" s="45"/>
      <c r="L1649" s="45">
        <v>0</v>
      </c>
      <c r="M1649" s="45">
        <v>0</v>
      </c>
      <c r="N1649" s="45"/>
      <c r="O1649" s="45">
        <v>0</v>
      </c>
      <c r="P1649" s="45">
        <f t="shared" si="54"/>
        <v>0</v>
      </c>
      <c r="Q1649" s="45"/>
      <c r="R1649" s="45"/>
    </row>
    <row r="1650" spans="1:18" x14ac:dyDescent="0.25">
      <c r="A1650" s="42"/>
      <c r="B1650" s="7" t="s">
        <v>64</v>
      </c>
      <c r="C1650" s="7"/>
      <c r="D1650" s="7"/>
      <c r="E1650" s="7"/>
      <c r="F1650" s="45">
        <v>0</v>
      </c>
      <c r="G1650" s="45">
        <v>0</v>
      </c>
      <c r="H1650" s="45">
        <v>0</v>
      </c>
      <c r="I1650" s="45"/>
      <c r="J1650" s="45">
        <v>0</v>
      </c>
      <c r="K1650" s="45"/>
      <c r="L1650" s="45">
        <v>0</v>
      </c>
      <c r="M1650" s="45">
        <v>0</v>
      </c>
      <c r="N1650" s="45"/>
      <c r="O1650" s="45">
        <v>0</v>
      </c>
      <c r="P1650" s="45">
        <f t="shared" si="54"/>
        <v>0</v>
      </c>
      <c r="Q1650" s="45"/>
      <c r="R1650" s="45"/>
    </row>
    <row r="1651" spans="1:18" x14ac:dyDescent="0.25">
      <c r="A1651" s="42"/>
      <c r="B1651" s="7" t="s">
        <v>65</v>
      </c>
      <c r="C1651" s="7"/>
      <c r="D1651" s="7"/>
      <c r="E1651" s="7"/>
      <c r="F1651" s="45">
        <v>0</v>
      </c>
      <c r="G1651" s="45">
        <v>0</v>
      </c>
      <c r="H1651" s="45">
        <v>0</v>
      </c>
      <c r="I1651" s="45"/>
      <c r="J1651" s="45">
        <v>0</v>
      </c>
      <c r="K1651" s="45"/>
      <c r="L1651" s="45">
        <v>0</v>
      </c>
      <c r="M1651" s="45">
        <v>0</v>
      </c>
      <c r="N1651" s="45"/>
      <c r="O1651" s="45">
        <v>0</v>
      </c>
      <c r="P1651" s="45">
        <f t="shared" si="54"/>
        <v>0</v>
      </c>
      <c r="Q1651" s="45"/>
      <c r="R1651" s="45"/>
    </row>
    <row r="1652" spans="1:18" x14ac:dyDescent="0.25">
      <c r="A1652" s="42"/>
      <c r="B1652" s="7" t="s">
        <v>66</v>
      </c>
      <c r="C1652" s="7"/>
      <c r="D1652" s="7"/>
      <c r="E1652" s="7"/>
      <c r="F1652" s="45">
        <v>0</v>
      </c>
      <c r="G1652" s="45">
        <v>0</v>
      </c>
      <c r="H1652" s="45">
        <v>0</v>
      </c>
      <c r="I1652" s="45"/>
      <c r="J1652" s="45">
        <v>0</v>
      </c>
      <c r="K1652" s="45"/>
      <c r="L1652" s="45">
        <v>0</v>
      </c>
      <c r="M1652" s="45">
        <v>27919.39</v>
      </c>
      <c r="N1652" s="45"/>
      <c r="O1652" s="45">
        <v>0</v>
      </c>
      <c r="P1652" s="45">
        <f t="shared" si="54"/>
        <v>27919.39</v>
      </c>
      <c r="Q1652" s="45"/>
      <c r="R1652" s="45"/>
    </row>
    <row r="1653" spans="1:18" x14ac:dyDescent="0.25">
      <c r="A1653" s="42"/>
      <c r="B1653" s="7" t="s">
        <v>67</v>
      </c>
      <c r="C1653" s="7"/>
      <c r="D1653" s="7"/>
      <c r="E1653" s="7"/>
      <c r="F1653" s="45">
        <v>0</v>
      </c>
      <c r="G1653" s="45">
        <v>0</v>
      </c>
      <c r="H1653" s="45">
        <v>0</v>
      </c>
      <c r="I1653" s="45"/>
      <c r="J1653" s="45">
        <v>0</v>
      </c>
      <c r="K1653" s="45"/>
      <c r="L1653" s="45">
        <v>0</v>
      </c>
      <c r="M1653" s="45">
        <v>0</v>
      </c>
      <c r="N1653" s="45"/>
      <c r="O1653" s="45">
        <v>0</v>
      </c>
      <c r="P1653" s="45">
        <f t="shared" si="54"/>
        <v>0</v>
      </c>
      <c r="Q1653" s="45"/>
      <c r="R1653" s="45"/>
    </row>
    <row r="1654" spans="1:18" x14ac:dyDescent="0.25">
      <c r="A1654" s="59" t="s">
        <v>68</v>
      </c>
      <c r="B1654" s="60" t="s">
        <v>69</v>
      </c>
      <c r="C1654" s="7"/>
      <c r="D1654" s="7"/>
      <c r="E1654" s="7"/>
      <c r="F1654" s="41">
        <v>0</v>
      </c>
      <c r="G1654" s="41">
        <v>0</v>
      </c>
      <c r="H1654" s="41">
        <v>0</v>
      </c>
      <c r="I1654" s="41"/>
      <c r="J1654" s="41">
        <v>0</v>
      </c>
      <c r="K1654" s="41"/>
      <c r="L1654" s="41">
        <v>0</v>
      </c>
      <c r="M1654" s="41">
        <v>0</v>
      </c>
      <c r="N1654" s="41"/>
      <c r="O1654" s="41">
        <v>0</v>
      </c>
      <c r="P1654" s="41">
        <f t="shared" ref="P1654:P1670" si="55">SUM(F1654:M1654)</f>
        <v>0</v>
      </c>
      <c r="Q1654" s="41"/>
      <c r="R1654" s="41"/>
    </row>
    <row r="1655" spans="1:18" x14ac:dyDescent="0.25">
      <c r="A1655" s="59"/>
      <c r="B1655" s="7" t="s">
        <v>70</v>
      </c>
      <c r="C1655" s="7"/>
      <c r="D1655" s="7"/>
      <c r="E1655" s="7"/>
      <c r="F1655" s="45">
        <v>0</v>
      </c>
      <c r="G1655" s="45">
        <v>0</v>
      </c>
      <c r="H1655" s="45">
        <v>0</v>
      </c>
      <c r="I1655" s="45"/>
      <c r="J1655" s="45">
        <v>0</v>
      </c>
      <c r="K1655" s="45"/>
      <c r="L1655" s="45">
        <v>0</v>
      </c>
      <c r="M1655" s="45">
        <v>0</v>
      </c>
      <c r="N1655" s="45"/>
      <c r="O1655" s="45">
        <v>0</v>
      </c>
      <c r="P1655" s="45">
        <f t="shared" si="55"/>
        <v>0</v>
      </c>
      <c r="Q1655" s="45"/>
      <c r="R1655" s="45"/>
    </row>
    <row r="1656" spans="1:18" x14ac:dyDescent="0.25">
      <c r="A1656" s="59"/>
      <c r="B1656" s="7" t="s">
        <v>71</v>
      </c>
      <c r="C1656" s="7"/>
      <c r="D1656" s="7"/>
      <c r="E1656" s="7"/>
      <c r="F1656" s="45">
        <v>0</v>
      </c>
      <c r="G1656" s="45">
        <v>0</v>
      </c>
      <c r="H1656" s="45">
        <v>0</v>
      </c>
      <c r="I1656" s="45"/>
      <c r="J1656" s="45">
        <v>0</v>
      </c>
      <c r="K1656" s="45"/>
      <c r="L1656" s="45">
        <v>0</v>
      </c>
      <c r="M1656" s="45">
        <v>0</v>
      </c>
      <c r="N1656" s="45"/>
      <c r="O1656" s="45">
        <v>0</v>
      </c>
      <c r="P1656" s="45">
        <f t="shared" si="55"/>
        <v>0</v>
      </c>
      <c r="Q1656" s="45"/>
      <c r="R1656" s="45"/>
    </row>
    <row r="1657" spans="1:18" x14ac:dyDescent="0.25">
      <c r="A1657" s="59"/>
      <c r="B1657" s="7" t="s">
        <v>72</v>
      </c>
      <c r="C1657" s="7"/>
      <c r="D1657" s="7"/>
      <c r="E1657" s="7"/>
      <c r="F1657" s="45">
        <v>0</v>
      </c>
      <c r="G1657" s="45">
        <v>0</v>
      </c>
      <c r="H1657" s="45">
        <v>0</v>
      </c>
      <c r="I1657" s="45"/>
      <c r="J1657" s="45">
        <v>0</v>
      </c>
      <c r="K1657" s="45"/>
      <c r="L1657" s="45">
        <v>0</v>
      </c>
      <c r="M1657" s="45">
        <v>0</v>
      </c>
      <c r="N1657" s="45"/>
      <c r="O1657" s="45">
        <v>0</v>
      </c>
      <c r="P1657" s="45">
        <f t="shared" si="55"/>
        <v>0</v>
      </c>
      <c r="Q1657" s="45"/>
      <c r="R1657" s="45"/>
    </row>
    <row r="1658" spans="1:18" x14ac:dyDescent="0.25">
      <c r="A1658" s="59"/>
      <c r="B1658" s="7" t="s">
        <v>73</v>
      </c>
      <c r="C1658" s="7"/>
      <c r="D1658" s="7"/>
      <c r="E1658" s="7"/>
      <c r="F1658" s="45">
        <v>0</v>
      </c>
      <c r="G1658" s="45">
        <v>0</v>
      </c>
      <c r="H1658" s="45">
        <v>0</v>
      </c>
      <c r="I1658" s="45"/>
      <c r="J1658" s="45">
        <v>0</v>
      </c>
      <c r="K1658" s="45"/>
      <c r="L1658" s="45">
        <v>0</v>
      </c>
      <c r="M1658" s="45">
        <v>0</v>
      </c>
      <c r="N1658" s="45"/>
      <c r="O1658" s="45">
        <v>0</v>
      </c>
      <c r="P1658" s="45">
        <f t="shared" si="55"/>
        <v>0</v>
      </c>
      <c r="Q1658" s="45"/>
      <c r="R1658" s="45"/>
    </row>
    <row r="1659" spans="1:18" x14ac:dyDescent="0.25">
      <c r="A1659" s="59"/>
      <c r="B1659" s="7" t="s">
        <v>74</v>
      </c>
      <c r="C1659" s="7"/>
      <c r="D1659" s="7"/>
      <c r="E1659" s="7"/>
      <c r="F1659" s="45">
        <v>0</v>
      </c>
      <c r="G1659" s="45">
        <v>0</v>
      </c>
      <c r="H1659" s="45">
        <v>0</v>
      </c>
      <c r="I1659" s="45"/>
      <c r="J1659" s="45">
        <v>0</v>
      </c>
      <c r="K1659" s="45"/>
      <c r="L1659" s="45">
        <v>0</v>
      </c>
      <c r="M1659" s="45">
        <v>0</v>
      </c>
      <c r="N1659" s="45"/>
      <c r="O1659" s="45">
        <v>0</v>
      </c>
      <c r="P1659" s="45">
        <f t="shared" si="55"/>
        <v>0</v>
      </c>
      <c r="Q1659" s="45"/>
      <c r="R1659" s="45"/>
    </row>
    <row r="1660" spans="1:18" x14ac:dyDescent="0.25">
      <c r="A1660" s="59" t="s">
        <v>75</v>
      </c>
      <c r="B1660" s="60" t="s">
        <v>76</v>
      </c>
      <c r="C1660" s="7"/>
      <c r="D1660" s="7"/>
      <c r="E1660" s="7"/>
      <c r="F1660" s="41">
        <v>0</v>
      </c>
      <c r="G1660" s="41">
        <v>0</v>
      </c>
      <c r="H1660" s="41">
        <v>0</v>
      </c>
      <c r="I1660" s="41"/>
      <c r="J1660" s="41">
        <v>0</v>
      </c>
      <c r="K1660" s="41"/>
      <c r="L1660" s="41">
        <v>0</v>
      </c>
      <c r="M1660" s="41">
        <v>0</v>
      </c>
      <c r="N1660" s="41"/>
      <c r="O1660" s="41">
        <v>0</v>
      </c>
      <c r="P1660" s="45">
        <f t="shared" si="55"/>
        <v>0</v>
      </c>
      <c r="Q1660" s="45"/>
      <c r="R1660" s="45"/>
    </row>
    <row r="1661" spans="1:18" x14ac:dyDescent="0.25">
      <c r="A1661" s="59"/>
      <c r="B1661" s="60" t="s">
        <v>77</v>
      </c>
      <c r="C1661" s="7"/>
      <c r="D1661" s="7"/>
      <c r="E1661" s="7"/>
      <c r="F1661" s="45">
        <v>0</v>
      </c>
      <c r="G1661" s="45">
        <v>0</v>
      </c>
      <c r="H1661" s="45">
        <v>0</v>
      </c>
      <c r="I1661" s="45"/>
      <c r="J1661" s="45">
        <v>0</v>
      </c>
      <c r="K1661" s="45"/>
      <c r="L1661" s="45">
        <v>0</v>
      </c>
      <c r="M1661" s="45">
        <v>0</v>
      </c>
      <c r="N1661" s="45"/>
      <c r="O1661" s="45">
        <v>0</v>
      </c>
      <c r="P1661" s="45">
        <f t="shared" si="55"/>
        <v>0</v>
      </c>
      <c r="Q1661" s="45"/>
      <c r="R1661" s="45"/>
    </row>
    <row r="1662" spans="1:18" x14ac:dyDescent="0.25">
      <c r="A1662" s="59"/>
      <c r="B1662" s="7" t="s">
        <v>78</v>
      </c>
      <c r="C1662" s="7"/>
      <c r="D1662" s="7"/>
      <c r="E1662" s="7"/>
      <c r="F1662" s="45">
        <v>0</v>
      </c>
      <c r="G1662" s="45">
        <v>0</v>
      </c>
      <c r="H1662" s="45">
        <v>0</v>
      </c>
      <c r="I1662" s="45"/>
      <c r="J1662" s="45">
        <v>0</v>
      </c>
      <c r="K1662" s="45"/>
      <c r="L1662" s="45">
        <v>0</v>
      </c>
      <c r="M1662" s="45">
        <v>0</v>
      </c>
      <c r="N1662" s="45"/>
      <c r="O1662" s="45">
        <v>0</v>
      </c>
      <c r="P1662" s="45">
        <f t="shared" si="55"/>
        <v>0</v>
      </c>
      <c r="Q1662" s="45"/>
      <c r="R1662" s="45"/>
    </row>
    <row r="1663" spans="1:18" x14ac:dyDescent="0.25">
      <c r="A1663" s="59"/>
      <c r="B1663" s="7" t="s">
        <v>79</v>
      </c>
      <c r="C1663" s="7"/>
      <c r="D1663" s="7"/>
      <c r="E1663" s="7"/>
      <c r="F1663" s="45">
        <v>0</v>
      </c>
      <c r="G1663" s="45">
        <v>0</v>
      </c>
      <c r="H1663" s="45">
        <v>0</v>
      </c>
      <c r="I1663" s="45"/>
      <c r="J1663" s="45">
        <v>0</v>
      </c>
      <c r="K1663" s="45"/>
      <c r="L1663" s="45">
        <v>0</v>
      </c>
      <c r="M1663" s="45">
        <v>0</v>
      </c>
      <c r="N1663" s="45"/>
      <c r="O1663" s="45">
        <v>0</v>
      </c>
      <c r="P1663" s="45">
        <f t="shared" si="55"/>
        <v>0</v>
      </c>
      <c r="Q1663" s="45"/>
      <c r="R1663" s="45"/>
    </row>
    <row r="1664" spans="1:18" x14ac:dyDescent="0.25">
      <c r="A1664" s="59"/>
      <c r="B1664" s="7" t="s">
        <v>80</v>
      </c>
      <c r="C1664" s="7"/>
      <c r="D1664" s="7"/>
      <c r="E1664" s="7"/>
      <c r="F1664" s="45">
        <v>0</v>
      </c>
      <c r="G1664" s="45">
        <v>0</v>
      </c>
      <c r="H1664" s="45">
        <v>0</v>
      </c>
      <c r="I1664" s="45"/>
      <c r="J1664" s="45">
        <v>0</v>
      </c>
      <c r="K1664" s="45"/>
      <c r="L1664" s="45">
        <v>0</v>
      </c>
      <c r="M1664" s="45">
        <v>0</v>
      </c>
      <c r="N1664" s="45"/>
      <c r="O1664" s="45">
        <v>0</v>
      </c>
      <c r="P1664" s="45">
        <f t="shared" si="55"/>
        <v>0</v>
      </c>
      <c r="Q1664" s="45"/>
      <c r="R1664" s="45"/>
    </row>
    <row r="1665" spans="1:18" x14ac:dyDescent="0.25">
      <c r="A1665" s="59" t="s">
        <v>81</v>
      </c>
      <c r="B1665" s="60" t="s">
        <v>82</v>
      </c>
      <c r="C1665" s="7"/>
      <c r="D1665" s="7"/>
      <c r="E1665" s="7"/>
      <c r="F1665" s="41">
        <v>0</v>
      </c>
      <c r="G1665" s="41">
        <v>0</v>
      </c>
      <c r="H1665" s="41">
        <v>0</v>
      </c>
      <c r="I1665" s="41"/>
      <c r="J1665" s="41">
        <v>0</v>
      </c>
      <c r="K1665" s="41"/>
      <c r="L1665" s="41">
        <v>0</v>
      </c>
      <c r="M1665" s="41">
        <v>0</v>
      </c>
      <c r="N1665" s="41"/>
      <c r="O1665" s="41">
        <v>0</v>
      </c>
      <c r="P1665" s="45">
        <f t="shared" si="55"/>
        <v>0</v>
      </c>
      <c r="Q1665" s="45"/>
      <c r="R1665" s="45"/>
    </row>
    <row r="1666" spans="1:18" x14ac:dyDescent="0.25">
      <c r="A1666" s="59"/>
      <c r="B1666" s="7" t="s">
        <v>83</v>
      </c>
      <c r="C1666" s="7"/>
      <c r="D1666" s="7"/>
      <c r="E1666" s="7"/>
      <c r="F1666" s="45">
        <v>0</v>
      </c>
      <c r="G1666" s="45">
        <v>0</v>
      </c>
      <c r="H1666" s="45">
        <v>0</v>
      </c>
      <c r="I1666" s="45"/>
      <c r="J1666" s="45">
        <v>0</v>
      </c>
      <c r="K1666" s="45"/>
      <c r="L1666" s="45">
        <v>0</v>
      </c>
      <c r="M1666" s="45">
        <v>0</v>
      </c>
      <c r="N1666" s="45"/>
      <c r="O1666" s="45">
        <v>0</v>
      </c>
      <c r="P1666" s="45">
        <f t="shared" si="55"/>
        <v>0</v>
      </c>
      <c r="Q1666" s="45"/>
      <c r="R1666" s="45"/>
    </row>
    <row r="1667" spans="1:18" x14ac:dyDescent="0.25">
      <c r="A1667" s="59"/>
      <c r="B1667" s="7" t="s">
        <v>84</v>
      </c>
      <c r="C1667" s="7"/>
      <c r="D1667" s="7"/>
      <c r="E1667" s="7"/>
      <c r="F1667" s="45">
        <v>0</v>
      </c>
      <c r="G1667" s="45">
        <v>0</v>
      </c>
      <c r="H1667" s="45">
        <v>0</v>
      </c>
      <c r="I1667" s="45"/>
      <c r="J1667" s="45">
        <v>0</v>
      </c>
      <c r="K1667" s="45"/>
      <c r="L1667" s="45">
        <v>0</v>
      </c>
      <c r="M1667" s="45">
        <v>0</v>
      </c>
      <c r="N1667" s="45"/>
      <c r="O1667" s="45">
        <v>0</v>
      </c>
      <c r="P1667" s="45">
        <f t="shared" si="55"/>
        <v>0</v>
      </c>
      <c r="Q1667" s="45"/>
      <c r="R1667" s="45"/>
    </row>
    <row r="1668" spans="1:18" x14ac:dyDescent="0.25">
      <c r="A1668" s="59"/>
      <c r="B1668" s="7" t="s">
        <v>85</v>
      </c>
      <c r="C1668" s="7"/>
      <c r="D1668" s="7"/>
      <c r="E1668" s="7"/>
      <c r="F1668" s="45">
        <v>0</v>
      </c>
      <c r="G1668" s="45">
        <v>0</v>
      </c>
      <c r="H1668" s="45">
        <v>0</v>
      </c>
      <c r="I1668" s="45"/>
      <c r="J1668" s="45">
        <v>0</v>
      </c>
      <c r="K1668" s="45"/>
      <c r="L1668" s="45">
        <v>0</v>
      </c>
      <c r="M1668" s="45">
        <v>0</v>
      </c>
      <c r="N1668" s="45"/>
      <c r="O1668" s="45">
        <v>0</v>
      </c>
      <c r="P1668" s="45">
        <f t="shared" si="55"/>
        <v>0</v>
      </c>
      <c r="Q1668" s="45"/>
      <c r="R1668" s="45"/>
    </row>
    <row r="1669" spans="1:18" x14ac:dyDescent="0.25">
      <c r="A1669" s="59"/>
      <c r="B1669" s="7" t="s">
        <v>86</v>
      </c>
      <c r="C1669" s="7"/>
      <c r="D1669" s="7"/>
      <c r="E1669" s="7"/>
      <c r="F1669" s="45">
        <v>0</v>
      </c>
      <c r="G1669" s="45">
        <v>0</v>
      </c>
      <c r="H1669" s="45">
        <v>0</v>
      </c>
      <c r="I1669" s="45"/>
      <c r="J1669" s="45">
        <v>0</v>
      </c>
      <c r="K1669" s="45"/>
      <c r="L1669" s="45">
        <v>0</v>
      </c>
      <c r="M1669" s="45">
        <v>0</v>
      </c>
      <c r="N1669" s="45"/>
      <c r="O1669" s="45">
        <v>0</v>
      </c>
      <c r="P1669" s="45">
        <f t="shared" si="55"/>
        <v>0</v>
      </c>
      <c r="Q1669" s="45"/>
      <c r="R1669" s="45"/>
    </row>
    <row r="1670" spans="1:18" x14ac:dyDescent="0.25">
      <c r="A1670" s="42"/>
      <c r="B1670" s="7" t="s">
        <v>87</v>
      </c>
      <c r="C1670" s="7"/>
      <c r="D1670" s="7"/>
      <c r="E1670" s="7"/>
      <c r="F1670" s="45">
        <v>0</v>
      </c>
      <c r="G1670" s="45">
        <v>0</v>
      </c>
      <c r="H1670" s="45">
        <v>0</v>
      </c>
      <c r="I1670" s="45"/>
      <c r="J1670" s="45">
        <v>0</v>
      </c>
      <c r="K1670" s="45"/>
      <c r="L1670" s="45">
        <v>0</v>
      </c>
      <c r="M1670" s="45">
        <v>0</v>
      </c>
      <c r="N1670" s="45"/>
      <c r="O1670" s="45">
        <v>0</v>
      </c>
      <c r="P1670" s="45">
        <f t="shared" si="55"/>
        <v>0</v>
      </c>
      <c r="Q1670" s="45"/>
      <c r="R1670" s="45"/>
    </row>
    <row r="1671" spans="1:18" x14ac:dyDescent="0.25">
      <c r="A1671" s="42"/>
      <c r="B1671" s="60" t="s">
        <v>88</v>
      </c>
      <c r="C1671" s="7"/>
      <c r="D1671" s="7"/>
      <c r="E1671" s="7"/>
      <c r="F1671" s="61">
        <f>+F1605+F1586+F1592</f>
        <v>18355772.060000002</v>
      </c>
      <c r="G1671" s="61">
        <f>+G1605+G1586+G1592</f>
        <v>20834030.159999996</v>
      </c>
      <c r="H1671" s="61">
        <f>+H1605+H1586+H1592</f>
        <v>24276190.309999999</v>
      </c>
      <c r="I1671" s="61"/>
      <c r="J1671" s="61">
        <f>+J1605+J1586+J1592</f>
        <v>22750452.66</v>
      </c>
      <c r="K1671" s="61"/>
      <c r="L1671" s="61">
        <f>+L1605+L1586+L1592</f>
        <v>21093146.039999999</v>
      </c>
      <c r="M1671" s="61">
        <f>+M1605+M1586+M1592+M1642</f>
        <v>33478253.540000003</v>
      </c>
      <c r="N1671" s="61"/>
      <c r="O1671" s="61">
        <f>+O1605+O1586+O1592+O1642</f>
        <v>23572294.610000003</v>
      </c>
      <c r="P1671" s="61">
        <f>+P1605+P1592+P1586+P1642</f>
        <v>164360139.38</v>
      </c>
      <c r="Q1671" s="61"/>
      <c r="R1671" s="61"/>
    </row>
    <row r="1672" spans="1:18" x14ac:dyDescent="0.25">
      <c r="A1672" s="42"/>
      <c r="B1672" s="60"/>
      <c r="C1672" s="7"/>
      <c r="D1672" s="7"/>
      <c r="E1672" s="7"/>
      <c r="F1672" s="45"/>
      <c r="G1672" s="45"/>
      <c r="H1672" s="45"/>
      <c r="I1672" s="45"/>
      <c r="J1672" s="45"/>
      <c r="K1672" s="45"/>
      <c r="L1672" s="45"/>
      <c r="M1672" s="45"/>
      <c r="N1672" s="45"/>
      <c r="O1672" s="45"/>
      <c r="P1672" s="45"/>
      <c r="Q1672" s="45"/>
      <c r="R1672" s="45"/>
    </row>
    <row r="1673" spans="1:18" x14ac:dyDescent="0.25">
      <c r="A1673" s="42"/>
      <c r="B1673" s="60"/>
      <c r="C1673" s="7"/>
      <c r="D1673" s="7"/>
      <c r="E1673" s="7"/>
      <c r="F1673" s="45"/>
      <c r="G1673" s="45"/>
      <c r="H1673" s="45"/>
      <c r="I1673" s="45"/>
      <c r="J1673" s="45"/>
      <c r="K1673" s="45"/>
      <c r="L1673" s="45"/>
      <c r="M1673" s="45"/>
      <c r="N1673" s="45"/>
      <c r="O1673" s="45"/>
      <c r="P1673" s="45"/>
      <c r="Q1673" s="45"/>
      <c r="R1673" s="45"/>
    </row>
    <row r="1674" spans="1:18" x14ac:dyDescent="0.25">
      <c r="A1674" s="42"/>
      <c r="B1674" s="60"/>
      <c r="C1674" s="7"/>
      <c r="D1674" s="7"/>
      <c r="E1674" s="7"/>
      <c r="F1674" s="45"/>
      <c r="G1674" s="45"/>
      <c r="H1674" s="45"/>
      <c r="I1674" s="45"/>
      <c r="J1674" s="45"/>
      <c r="K1674" s="45"/>
      <c r="L1674" s="45"/>
      <c r="M1674" s="45"/>
      <c r="N1674" s="45"/>
      <c r="O1674" s="45"/>
      <c r="P1674" s="45"/>
      <c r="Q1674" s="45"/>
      <c r="R1674" s="45"/>
    </row>
    <row r="1675" spans="1:18" x14ac:dyDescent="0.25">
      <c r="A1675" s="59" t="s">
        <v>89</v>
      </c>
      <c r="B1675" s="60" t="s">
        <v>90</v>
      </c>
      <c r="C1675" s="7"/>
      <c r="D1675" s="7"/>
      <c r="E1675" s="7"/>
      <c r="F1675" s="45"/>
      <c r="G1675" s="45"/>
      <c r="H1675" s="45"/>
      <c r="I1675" s="45"/>
      <c r="J1675" s="45"/>
      <c r="K1675" s="45"/>
      <c r="L1675" s="45"/>
      <c r="M1675" s="45"/>
      <c r="N1675" s="45"/>
      <c r="O1675" s="45"/>
      <c r="P1675" s="45"/>
      <c r="Q1675" s="45"/>
      <c r="R1675" s="45"/>
    </row>
    <row r="1676" spans="1:18" x14ac:dyDescent="0.25">
      <c r="A1676" s="59" t="s">
        <v>91</v>
      </c>
      <c r="B1676" s="60" t="s">
        <v>92</v>
      </c>
      <c r="C1676" s="7"/>
      <c r="D1676" s="7"/>
      <c r="E1676" s="7"/>
      <c r="F1676" s="41">
        <v>0</v>
      </c>
      <c r="G1676" s="41">
        <v>0</v>
      </c>
      <c r="H1676" s="41">
        <v>0</v>
      </c>
      <c r="I1676" s="41"/>
      <c r="J1676" s="41">
        <v>0</v>
      </c>
      <c r="K1676" s="41"/>
      <c r="L1676" s="41">
        <v>0</v>
      </c>
      <c r="M1676" s="41">
        <v>0</v>
      </c>
      <c r="N1676" s="41"/>
      <c r="O1676" s="41">
        <v>0</v>
      </c>
      <c r="P1676" s="41">
        <v>0</v>
      </c>
      <c r="Q1676" s="41"/>
      <c r="R1676" s="41"/>
    </row>
    <row r="1677" spans="1:18" x14ac:dyDescent="0.25">
      <c r="A1677" s="42"/>
      <c r="B1677" s="7" t="s">
        <v>93</v>
      </c>
      <c r="C1677" s="7"/>
      <c r="D1677" s="7" t="s">
        <v>94</v>
      </c>
      <c r="E1677" s="7"/>
      <c r="F1677" s="45">
        <v>0</v>
      </c>
      <c r="G1677" s="45">
        <v>0</v>
      </c>
      <c r="H1677" s="45">
        <v>0</v>
      </c>
      <c r="I1677" s="45"/>
      <c r="J1677" s="45">
        <v>0</v>
      </c>
      <c r="K1677" s="45"/>
      <c r="L1677" s="45">
        <v>0</v>
      </c>
      <c r="M1677" s="45">
        <v>0</v>
      </c>
      <c r="N1677" s="45"/>
      <c r="O1677" s="41">
        <v>0</v>
      </c>
      <c r="P1677" s="45">
        <v>0</v>
      </c>
      <c r="Q1677" s="45"/>
      <c r="R1677" s="45"/>
    </row>
    <row r="1678" spans="1:18" x14ac:dyDescent="0.25">
      <c r="A1678" s="42">
        <v>0</v>
      </c>
      <c r="B1678" s="7" t="s">
        <v>95</v>
      </c>
      <c r="C1678" s="7"/>
      <c r="D1678" s="7"/>
      <c r="E1678" s="7"/>
      <c r="F1678" s="45">
        <v>0</v>
      </c>
      <c r="G1678" s="45">
        <v>0</v>
      </c>
      <c r="H1678" s="45">
        <v>0</v>
      </c>
      <c r="I1678" s="45"/>
      <c r="J1678" s="45">
        <v>0</v>
      </c>
      <c r="K1678" s="45"/>
      <c r="L1678" s="45">
        <v>0</v>
      </c>
      <c r="M1678" s="45">
        <v>0</v>
      </c>
      <c r="N1678" s="45"/>
      <c r="O1678" s="41">
        <v>0</v>
      </c>
      <c r="P1678" s="45">
        <v>0</v>
      </c>
      <c r="Q1678" s="45"/>
      <c r="R1678" s="45"/>
    </row>
    <row r="1679" spans="1:18" x14ac:dyDescent="0.25">
      <c r="A1679" s="59" t="s">
        <v>96</v>
      </c>
      <c r="B1679" s="62" t="s">
        <v>97</v>
      </c>
      <c r="C1679" s="7"/>
      <c r="D1679" s="7"/>
      <c r="E1679" s="7"/>
      <c r="F1679" s="41">
        <v>0</v>
      </c>
      <c r="G1679" s="41">
        <v>0</v>
      </c>
      <c r="H1679" s="41">
        <v>0</v>
      </c>
      <c r="I1679" s="41"/>
      <c r="J1679" s="41">
        <v>0</v>
      </c>
      <c r="K1679" s="41"/>
      <c r="L1679" s="41">
        <v>0</v>
      </c>
      <c r="M1679" s="41">
        <v>0</v>
      </c>
      <c r="N1679" s="41"/>
      <c r="O1679" s="41">
        <v>0</v>
      </c>
      <c r="P1679" s="41">
        <v>0</v>
      </c>
      <c r="Q1679" s="41"/>
      <c r="R1679" s="41"/>
    </row>
    <row r="1680" spans="1:18" x14ac:dyDescent="0.25">
      <c r="A1680" s="42"/>
      <c r="B1680" s="7" t="s">
        <v>98</v>
      </c>
      <c r="C1680" s="7"/>
      <c r="D1680" s="7"/>
      <c r="E1680" s="7"/>
      <c r="F1680" s="45">
        <v>0</v>
      </c>
      <c r="G1680" s="45">
        <v>0</v>
      </c>
      <c r="H1680" s="45">
        <v>0</v>
      </c>
      <c r="I1680" s="45"/>
      <c r="J1680" s="45">
        <v>0</v>
      </c>
      <c r="K1680" s="45"/>
      <c r="L1680" s="45">
        <v>0</v>
      </c>
      <c r="M1680" s="45">
        <v>0</v>
      </c>
      <c r="N1680" s="45"/>
      <c r="O1680" s="41">
        <v>0</v>
      </c>
      <c r="P1680" s="45">
        <v>0</v>
      </c>
      <c r="Q1680" s="45"/>
      <c r="R1680" s="45"/>
    </row>
    <row r="1681" spans="1:24" x14ac:dyDescent="0.25">
      <c r="A1681" s="42"/>
      <c r="B1681" s="7" t="s">
        <v>99</v>
      </c>
      <c r="C1681" s="7"/>
      <c r="D1681" s="7"/>
      <c r="E1681" s="7"/>
      <c r="F1681" s="45">
        <v>0</v>
      </c>
      <c r="G1681" s="45">
        <v>0</v>
      </c>
      <c r="H1681" s="45">
        <v>0</v>
      </c>
      <c r="I1681" s="45"/>
      <c r="J1681" s="45">
        <v>0</v>
      </c>
      <c r="K1681" s="45"/>
      <c r="L1681" s="45">
        <v>0</v>
      </c>
      <c r="M1681" s="45">
        <v>0</v>
      </c>
      <c r="N1681" s="45"/>
      <c r="O1681" s="41">
        <v>0</v>
      </c>
      <c r="P1681" s="45">
        <v>0</v>
      </c>
      <c r="Q1681" s="45"/>
      <c r="R1681" s="45"/>
    </row>
    <row r="1682" spans="1:24" x14ac:dyDescent="0.25">
      <c r="A1682" s="59" t="s">
        <v>100</v>
      </c>
      <c r="B1682" s="60" t="s">
        <v>101</v>
      </c>
      <c r="C1682" s="7"/>
      <c r="D1682" s="7"/>
      <c r="E1682" s="7"/>
      <c r="F1682" s="41">
        <v>0</v>
      </c>
      <c r="G1682" s="41">
        <v>0</v>
      </c>
      <c r="H1682" s="41">
        <v>0</v>
      </c>
      <c r="I1682" s="41"/>
      <c r="J1682" s="41">
        <v>0</v>
      </c>
      <c r="K1682" s="41"/>
      <c r="L1682" s="41">
        <v>0</v>
      </c>
      <c r="M1682" s="41">
        <v>0</v>
      </c>
      <c r="N1682" s="41"/>
      <c r="O1682" s="41">
        <v>0</v>
      </c>
      <c r="P1682" s="41">
        <v>0</v>
      </c>
      <c r="Q1682" s="41"/>
      <c r="R1682" s="41"/>
    </row>
    <row r="1683" spans="1:24" x14ac:dyDescent="0.25">
      <c r="A1683" s="42"/>
      <c r="B1683" s="63" t="s">
        <v>102</v>
      </c>
      <c r="C1683" s="7"/>
      <c r="D1683" s="7"/>
      <c r="E1683" s="7"/>
      <c r="F1683" s="45">
        <v>0</v>
      </c>
      <c r="G1683" s="45">
        <v>0</v>
      </c>
      <c r="H1683" s="45">
        <v>0</v>
      </c>
      <c r="I1683" s="45"/>
      <c r="J1683" s="45">
        <v>0</v>
      </c>
      <c r="K1683" s="45"/>
      <c r="L1683" s="45">
        <v>0</v>
      </c>
      <c r="M1683" s="45">
        <v>0</v>
      </c>
      <c r="N1683" s="45"/>
      <c r="O1683" s="41">
        <v>0</v>
      </c>
      <c r="P1683" s="45">
        <v>0</v>
      </c>
      <c r="Q1683" s="45"/>
      <c r="R1683" s="45"/>
    </row>
    <row r="1684" spans="1:24" x14ac:dyDescent="0.25">
      <c r="A1684" s="42"/>
      <c r="B1684" s="63" t="s">
        <v>103</v>
      </c>
      <c r="C1684" s="7"/>
      <c r="D1684" s="7"/>
      <c r="E1684" s="7"/>
      <c r="F1684" s="64">
        <v>0</v>
      </c>
      <c r="G1684" s="64">
        <v>0</v>
      </c>
      <c r="H1684" s="64">
        <v>0</v>
      </c>
      <c r="I1684" s="64"/>
      <c r="J1684" s="64">
        <v>0</v>
      </c>
      <c r="K1684" s="64"/>
      <c r="L1684" s="64">
        <v>0</v>
      </c>
      <c r="M1684" s="64">
        <v>0</v>
      </c>
      <c r="N1684" s="64"/>
      <c r="O1684" s="41">
        <v>0</v>
      </c>
      <c r="P1684" s="64">
        <v>0</v>
      </c>
      <c r="Q1684" s="64"/>
      <c r="R1684" s="64"/>
    </row>
    <row r="1685" spans="1:24" x14ac:dyDescent="0.25">
      <c r="A1685" s="42"/>
      <c r="B1685" s="60" t="s">
        <v>104</v>
      </c>
      <c r="C1685" s="7"/>
      <c r="D1685" s="7"/>
      <c r="E1685" s="7"/>
      <c r="F1685" s="41">
        <f>+F1681+F1680+F1679+F1678+F1676+F1675</f>
        <v>0</v>
      </c>
      <c r="G1685" s="41">
        <f>+G1681+G1680+G1679+G1678+G1676+G1675</f>
        <v>0</v>
      </c>
      <c r="H1685" s="41">
        <f>+H1681+H1680+H1679+H1678+H1676+H1675</f>
        <v>0</v>
      </c>
      <c r="I1685" s="41"/>
      <c r="J1685" s="41">
        <f>+J1681+J1680+J1679+J1678+J1676+J1675</f>
        <v>0</v>
      </c>
      <c r="K1685" s="41"/>
      <c r="L1685" s="41">
        <f>+L1681+L1680+L1679+L1678+L1676+L1675</f>
        <v>0</v>
      </c>
      <c r="M1685" s="41">
        <v>0</v>
      </c>
      <c r="N1685" s="41"/>
      <c r="O1685" s="41">
        <v>0</v>
      </c>
      <c r="P1685" s="41">
        <f t="shared" ref="P1685" si="56">+P1681+P1680+P1679+P1678+P1676+P1675</f>
        <v>0</v>
      </c>
      <c r="Q1685" s="41"/>
      <c r="R1685" s="41"/>
      <c r="X1685" t="s">
        <v>198</v>
      </c>
    </row>
    <row r="1686" spans="1:24" x14ac:dyDescent="0.25">
      <c r="A1686" s="42"/>
      <c r="B1686" s="60"/>
      <c r="C1686" s="7"/>
      <c r="D1686" s="7"/>
      <c r="E1686" s="7"/>
      <c r="F1686" s="45"/>
      <c r="G1686" s="45"/>
      <c r="H1686" s="45"/>
      <c r="I1686" s="45"/>
      <c r="J1686" s="45"/>
      <c r="K1686" s="45"/>
      <c r="L1686" s="45"/>
      <c r="M1686" s="45">
        <v>0</v>
      </c>
      <c r="N1686" s="45"/>
      <c r="O1686" s="41">
        <v>0</v>
      </c>
      <c r="P1686" s="45"/>
      <c r="Q1686" s="45"/>
      <c r="R1686" s="45"/>
    </row>
    <row r="1687" spans="1:24" ht="15.75" thickBot="1" x14ac:dyDescent="0.3">
      <c r="A1687" s="7"/>
      <c r="B1687" s="60" t="s">
        <v>105</v>
      </c>
      <c r="C1687" s="7"/>
      <c r="D1687" s="7"/>
      <c r="E1687" s="7"/>
      <c r="F1687" s="65">
        <f t="shared" ref="F1687:L1687" si="57">+F1685+F1671</f>
        <v>18355772.060000002</v>
      </c>
      <c r="G1687" s="65">
        <f t="shared" si="57"/>
        <v>20834030.159999996</v>
      </c>
      <c r="H1687" s="65">
        <f t="shared" si="57"/>
        <v>24276190.309999999</v>
      </c>
      <c r="I1687" s="65"/>
      <c r="J1687" s="65">
        <f t="shared" si="57"/>
        <v>22750452.66</v>
      </c>
      <c r="K1687" s="65"/>
      <c r="L1687" s="65">
        <f t="shared" si="57"/>
        <v>21093146.039999999</v>
      </c>
      <c r="M1687" s="65">
        <f>+M1685+M1671</f>
        <v>33478253.540000003</v>
      </c>
      <c r="N1687" s="65"/>
      <c r="O1687" s="65">
        <f>+O1685+O1671</f>
        <v>23572294.610000003</v>
      </c>
      <c r="P1687" s="65">
        <f>+P1685+P1671</f>
        <v>164360139.38</v>
      </c>
      <c r="Q1687" s="41"/>
      <c r="R1687" s="41"/>
      <c r="S1687" s="28">
        <v>164503392.22999999</v>
      </c>
      <c r="T1687" s="28"/>
      <c r="U1687" s="28"/>
    </row>
    <row r="1688" spans="1:24" ht="15.75" thickTop="1" x14ac:dyDescent="0.25">
      <c r="A1688" s="7"/>
      <c r="B1688" s="60"/>
      <c r="C1688" s="7"/>
      <c r="D1688" s="7"/>
      <c r="E1688" s="7"/>
      <c r="F1688" s="41" t="s">
        <v>199</v>
      </c>
      <c r="G1688" s="41"/>
      <c r="H1688" s="41"/>
      <c r="I1688" s="41"/>
      <c r="J1688" s="41"/>
      <c r="K1688" s="41"/>
      <c r="L1688" s="41"/>
      <c r="M1688" s="41"/>
      <c r="N1688" s="41"/>
      <c r="O1688" s="41"/>
      <c r="P1688" s="41"/>
      <c r="Q1688" s="41"/>
      <c r="R1688" s="41"/>
      <c r="S1688" s="28">
        <f>+P1687-S1687</f>
        <v>-143252.84999999404</v>
      </c>
      <c r="T1688" s="28"/>
      <c r="U1688" s="28"/>
      <c r="V1688" s="28"/>
    </row>
    <row r="1689" spans="1:24" x14ac:dyDescent="0.25">
      <c r="A1689" s="7"/>
      <c r="B1689" s="60"/>
      <c r="C1689" s="7"/>
      <c r="D1689" s="7"/>
      <c r="E1689" s="7"/>
      <c r="F1689" s="41"/>
      <c r="G1689" s="41"/>
      <c r="H1689" s="41"/>
      <c r="I1689" s="41"/>
      <c r="J1689" s="41"/>
      <c r="K1689" s="41"/>
      <c r="L1689" s="41"/>
      <c r="M1689" s="41"/>
      <c r="N1689" s="41"/>
      <c r="O1689" s="41"/>
      <c r="P1689" s="41"/>
      <c r="Q1689" s="41"/>
      <c r="R1689" s="41"/>
      <c r="S1689" s="28"/>
      <c r="T1689" s="28"/>
    </row>
    <row r="1690" spans="1:24" x14ac:dyDescent="0.25">
      <c r="A1690" s="7"/>
      <c r="B1690" s="60"/>
      <c r="C1690" s="7"/>
      <c r="D1690" s="7"/>
      <c r="E1690" s="7"/>
      <c r="F1690" s="41"/>
      <c r="G1690" s="41"/>
      <c r="H1690" s="41"/>
      <c r="I1690" s="41"/>
      <c r="J1690" s="41"/>
      <c r="K1690" s="41"/>
      <c r="L1690" s="41"/>
      <c r="M1690" s="41"/>
      <c r="N1690" s="41"/>
      <c r="O1690" s="41"/>
      <c r="P1690" s="41"/>
      <c r="Q1690" s="41"/>
      <c r="R1690" s="41"/>
    </row>
    <row r="1691" spans="1:24" x14ac:dyDescent="0.25">
      <c r="A1691" s="7"/>
      <c r="B1691" s="60"/>
      <c r="C1691" s="7"/>
      <c r="D1691" s="7"/>
      <c r="E1691" s="7"/>
      <c r="F1691" s="41"/>
      <c r="G1691" s="41"/>
      <c r="H1691" s="41"/>
      <c r="I1691" s="41"/>
      <c r="J1691" s="41"/>
      <c r="K1691" s="41"/>
      <c r="L1691" s="41"/>
      <c r="M1691" s="41"/>
      <c r="N1691" s="41"/>
      <c r="O1691" s="41"/>
      <c r="P1691" s="41"/>
      <c r="Q1691" s="41"/>
      <c r="R1691" s="41"/>
      <c r="S1691" s="28">
        <f>+F1687+G1687+H1687+J1687+L1687+M1687</f>
        <v>140787844.76999998</v>
      </c>
      <c r="T1691" s="28"/>
      <c r="U1691" s="28"/>
      <c r="V1691" s="28"/>
    </row>
    <row r="1692" spans="1:24" x14ac:dyDescent="0.25">
      <c r="A1692" s="418" t="s">
        <v>106</v>
      </c>
      <c r="B1692" s="418"/>
      <c r="C1692" s="418"/>
      <c r="D1692" s="418"/>
      <c r="E1692" s="418"/>
      <c r="F1692" s="424" t="s">
        <v>107</v>
      </c>
      <c r="G1692" s="424"/>
      <c r="H1692" s="424"/>
      <c r="I1692" s="424"/>
      <c r="J1692" s="424"/>
      <c r="K1692" s="424"/>
      <c r="L1692" s="424"/>
      <c r="M1692" s="424"/>
      <c r="N1692" s="424"/>
      <c r="O1692" s="424"/>
      <c r="P1692" s="424"/>
      <c r="Q1692" s="395"/>
      <c r="R1692" s="295"/>
    </row>
    <row r="1693" spans="1:24" x14ac:dyDescent="0.25">
      <c r="A1693" s="67"/>
      <c r="B1693" s="30"/>
      <c r="C1693" s="30"/>
      <c r="D1693" s="29"/>
      <c r="E1693" s="29"/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30"/>
      <c r="Q1693" s="30"/>
      <c r="R1693" s="30"/>
      <c r="S1693" s="28"/>
      <c r="T1693" s="28"/>
    </row>
    <row r="1694" spans="1:24" x14ac:dyDescent="0.25">
      <c r="A1694" s="30"/>
      <c r="B1694" s="30"/>
      <c r="C1694" s="30"/>
      <c r="D1694" s="29"/>
      <c r="E1694" s="29"/>
      <c r="F1694" s="30"/>
      <c r="G1694" s="30"/>
      <c r="H1694" s="30"/>
      <c r="I1694" s="30"/>
      <c r="J1694" s="30"/>
      <c r="K1694" s="30"/>
      <c r="L1694" s="30"/>
      <c r="M1694" s="30"/>
      <c r="N1694" s="30"/>
      <c r="O1694" s="30"/>
      <c r="P1694" s="30"/>
      <c r="Q1694" s="30"/>
      <c r="R1694" s="30"/>
      <c r="S1694" s="28"/>
      <c r="T1694" s="28"/>
    </row>
    <row r="1695" spans="1:24" ht="15" customHeight="1" x14ac:dyDescent="0.25">
      <c r="A1695" s="421" t="s">
        <v>193</v>
      </c>
      <c r="B1695" s="421"/>
      <c r="C1695" s="421"/>
      <c r="D1695" s="421"/>
      <c r="E1695" s="421"/>
      <c r="F1695" s="419" t="s">
        <v>194</v>
      </c>
      <c r="G1695" s="419"/>
      <c r="H1695" s="419"/>
      <c r="I1695" s="419"/>
      <c r="J1695" s="419"/>
      <c r="K1695" s="419"/>
      <c r="L1695" s="419"/>
      <c r="M1695" s="419"/>
      <c r="N1695" s="419"/>
      <c r="O1695" s="419"/>
      <c r="P1695" s="419"/>
      <c r="Q1695" s="394"/>
      <c r="R1695" s="292"/>
      <c r="S1695" s="28"/>
      <c r="T1695" s="28"/>
    </row>
    <row r="1696" spans="1:24" x14ac:dyDescent="0.25">
      <c r="A1696" s="420" t="s">
        <v>108</v>
      </c>
      <c r="B1696" s="420"/>
      <c r="C1696" s="420"/>
      <c r="D1696" s="420"/>
      <c r="E1696" s="420"/>
      <c r="F1696" s="420" t="s">
        <v>195</v>
      </c>
      <c r="G1696" s="420"/>
      <c r="H1696" s="420"/>
      <c r="I1696" s="420"/>
      <c r="J1696" s="420"/>
      <c r="K1696" s="420"/>
      <c r="L1696" s="420"/>
      <c r="M1696" s="420"/>
      <c r="N1696" s="420"/>
      <c r="O1696" s="420"/>
      <c r="P1696" s="420"/>
      <c r="Q1696" s="393"/>
      <c r="R1696" s="293"/>
    </row>
    <row r="1697" spans="1:18" x14ac:dyDescent="0.25">
      <c r="A1697" s="29"/>
      <c r="B1697" s="29"/>
      <c r="C1697" s="29"/>
      <c r="D1697" s="29"/>
      <c r="E1697" s="29"/>
      <c r="F1697" s="29"/>
      <c r="G1697" s="29"/>
      <c r="H1697" s="29"/>
      <c r="I1697" s="29"/>
      <c r="J1697" s="29"/>
      <c r="K1697" s="29"/>
      <c r="L1697" s="29"/>
      <c r="M1697" s="29"/>
      <c r="N1697" s="29"/>
      <c r="O1697" s="29"/>
      <c r="P1697" s="29"/>
      <c r="Q1697" s="29"/>
      <c r="R1697" s="29"/>
    </row>
    <row r="1732" spans="1:22" x14ac:dyDescent="0.25">
      <c r="H1732" t="s">
        <v>188</v>
      </c>
    </row>
    <row r="1734" spans="1:22" x14ac:dyDescent="0.25">
      <c r="A1734" s="29"/>
      <c r="B1734" s="29"/>
      <c r="C1734" s="29"/>
      <c r="D1734" s="29"/>
      <c r="E1734" s="29"/>
      <c r="F1734" s="29"/>
      <c r="G1734" s="29"/>
      <c r="H1734" s="29"/>
      <c r="I1734" s="29"/>
      <c r="J1734" s="29"/>
      <c r="K1734" s="29"/>
      <c r="L1734" s="29"/>
      <c r="M1734" s="29"/>
      <c r="N1734" s="29"/>
      <c r="O1734" s="29"/>
      <c r="P1734" s="29"/>
      <c r="Q1734" s="29"/>
      <c r="R1734" s="29"/>
      <c r="S1734" s="29"/>
      <c r="T1734" s="29"/>
    </row>
    <row r="1735" spans="1:22" ht="15" customHeight="1" x14ac:dyDescent="0.25">
      <c r="A1735" s="409" t="s">
        <v>0</v>
      </c>
      <c r="B1735" s="409"/>
      <c r="C1735" s="409"/>
      <c r="D1735" s="409"/>
      <c r="E1735" s="409"/>
      <c r="F1735" s="409"/>
      <c r="G1735" s="409"/>
      <c r="H1735" s="409"/>
      <c r="I1735" s="409"/>
      <c r="J1735" s="409"/>
      <c r="K1735" s="409"/>
      <c r="L1735" s="409"/>
      <c r="M1735" s="409"/>
      <c r="N1735" s="409"/>
      <c r="O1735" s="409"/>
      <c r="P1735" s="409"/>
      <c r="Q1735" s="409"/>
      <c r="R1735" s="409"/>
      <c r="S1735" s="409"/>
      <c r="T1735" s="409"/>
      <c r="U1735" s="409"/>
    </row>
    <row r="1736" spans="1:22" ht="15" customHeight="1" x14ac:dyDescent="0.25">
      <c r="A1736" s="409" t="s">
        <v>196</v>
      </c>
      <c r="B1736" s="409"/>
      <c r="C1736" s="409"/>
      <c r="D1736" s="409"/>
      <c r="E1736" s="409"/>
      <c r="F1736" s="409"/>
      <c r="G1736" s="409"/>
      <c r="H1736" s="409"/>
      <c r="I1736" s="409"/>
      <c r="J1736" s="409"/>
      <c r="K1736" s="409"/>
      <c r="L1736" s="409"/>
      <c r="M1736" s="409"/>
      <c r="N1736" s="409"/>
      <c r="O1736" s="409"/>
      <c r="P1736" s="409"/>
      <c r="Q1736" s="409"/>
      <c r="R1736" s="409"/>
      <c r="S1736" s="409"/>
      <c r="T1736" s="409"/>
      <c r="U1736" s="409"/>
    </row>
    <row r="1737" spans="1:22" x14ac:dyDescent="0.25">
      <c r="A1737" s="31" t="s">
        <v>2</v>
      </c>
      <c r="B1737" s="2"/>
      <c r="C1737" s="3"/>
      <c r="D1737" s="3"/>
      <c r="E1737" s="3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</row>
    <row r="1738" spans="1:22" x14ac:dyDescent="0.25">
      <c r="A1738" s="32" t="s">
        <v>3</v>
      </c>
      <c r="B1738" s="33" t="s">
        <v>4</v>
      </c>
      <c r="C1738" s="5"/>
      <c r="D1738" s="5"/>
      <c r="E1738" s="6"/>
      <c r="F1738" s="250" t="s">
        <v>5</v>
      </c>
      <c r="G1738" s="251" t="s">
        <v>6</v>
      </c>
      <c r="H1738" s="251" t="s">
        <v>109</v>
      </c>
      <c r="I1738" s="251"/>
      <c r="J1738" s="251" t="s">
        <v>141</v>
      </c>
      <c r="K1738" s="251"/>
      <c r="L1738" s="251" t="s">
        <v>142</v>
      </c>
      <c r="M1738" s="251" t="s">
        <v>143</v>
      </c>
      <c r="N1738" s="251"/>
      <c r="O1738" s="251" t="s">
        <v>144</v>
      </c>
      <c r="P1738" s="251" t="s">
        <v>153</v>
      </c>
      <c r="Q1738" s="251"/>
      <c r="R1738" s="251"/>
      <c r="S1738" s="251" t="s">
        <v>157</v>
      </c>
      <c r="T1738" s="251" t="s">
        <v>201</v>
      </c>
      <c r="U1738" s="252" t="s">
        <v>7</v>
      </c>
    </row>
    <row r="1739" spans="1:22" x14ac:dyDescent="0.25">
      <c r="A1739" s="38" t="s">
        <v>8</v>
      </c>
      <c r="B1739" s="39" t="s">
        <v>9</v>
      </c>
      <c r="C1739" s="39"/>
      <c r="D1739" s="40"/>
      <c r="E1739" s="40"/>
      <c r="F1739" s="41">
        <f>+F1740+F1741+F1744</f>
        <v>16873261.950000003</v>
      </c>
      <c r="G1739" s="41">
        <f>+G1740+G1741+G1744</f>
        <v>16663904.669999998</v>
      </c>
      <c r="H1739" s="41">
        <f>SUM(H1740:H1744)</f>
        <v>20131792.469999999</v>
      </c>
      <c r="I1739" s="41"/>
      <c r="J1739" s="41">
        <f>+J1740+J1741+J1742+J1743+J1744</f>
        <v>18610111.379999999</v>
      </c>
      <c r="K1739" s="41"/>
      <c r="L1739" s="41">
        <f>+L1740+L1741+L1742+L1743+L1744</f>
        <v>17033200.669999998</v>
      </c>
      <c r="M1739" s="41">
        <f>+M1740+M1741+M1742+M1743+M1744</f>
        <v>16980991.520000003</v>
      </c>
      <c r="N1739" s="41"/>
      <c r="O1739" s="41">
        <f>+O1740+O1741+O1742+O1743+O1744</f>
        <v>20108643.950000003</v>
      </c>
      <c r="P1739" s="41">
        <f>SUM(P1740:P1744)</f>
        <v>16576830.039999999</v>
      </c>
      <c r="Q1739" s="41"/>
      <c r="R1739" s="41"/>
      <c r="S1739" s="41">
        <f>SUM(S1740:S1744)</f>
        <v>22698536.370000001</v>
      </c>
      <c r="T1739" s="41"/>
      <c r="U1739" s="41">
        <f>+U1740+U1741+U1743+U1742+U1744</f>
        <v>165677273.02000001</v>
      </c>
      <c r="V1739" s="28"/>
    </row>
    <row r="1740" spans="1:22" x14ac:dyDescent="0.25">
      <c r="A1740" s="42"/>
      <c r="B1740" s="43" t="s">
        <v>10</v>
      </c>
      <c r="C1740" s="44"/>
      <c r="D1740" s="44"/>
      <c r="E1740" s="40"/>
      <c r="F1740" s="45">
        <f>12675374.22+1794438.13</f>
        <v>14469812.350000001</v>
      </c>
      <c r="G1740" s="45">
        <f>12564235.77+1729438.13</f>
        <v>14293673.899999999</v>
      </c>
      <c r="H1740" s="45">
        <f>12557235.77+3894438.13+1264750.8</f>
        <v>17716424.699999999</v>
      </c>
      <c r="I1740" s="45"/>
      <c r="J1740" s="45">
        <f>12632235.77+1944438.13+1620003.81</f>
        <v>16196677.709999999</v>
      </c>
      <c r="K1740" s="45"/>
      <c r="L1740" s="45">
        <f>12645235.77+1990438.13</f>
        <v>14635673.899999999</v>
      </c>
      <c r="M1740" s="45">
        <f>12348397.06+2036438.13-0.2</f>
        <v>14384834.990000002</v>
      </c>
      <c r="N1740" s="45"/>
      <c r="O1740" s="45">
        <f>12094227.06+5656438.13</f>
        <v>17750665.190000001</v>
      </c>
      <c r="P1740" s="45">
        <f>14233262.49-18793</f>
        <v>14214469.49</v>
      </c>
      <c r="Q1740" s="45"/>
      <c r="R1740" s="45"/>
      <c r="S1740" s="45">
        <f>12025031.36+2176438.13+6136985.03</f>
        <v>20338454.52</v>
      </c>
      <c r="T1740" s="45"/>
      <c r="U1740" s="45">
        <f>SUM(F1740:S1740)</f>
        <v>144000686.75</v>
      </c>
    </row>
    <row r="1741" spans="1:22" x14ac:dyDescent="0.25">
      <c r="A1741" s="42"/>
      <c r="B1741" s="43" t="s">
        <v>11</v>
      </c>
      <c r="C1741" s="44"/>
      <c r="D1741" s="44"/>
      <c r="E1741" s="40"/>
      <c r="F1741" s="45">
        <v>185000</v>
      </c>
      <c r="G1741" s="45">
        <v>179000</v>
      </c>
      <c r="H1741" s="45">
        <v>179000</v>
      </c>
      <c r="I1741" s="45"/>
      <c r="J1741" s="45">
        <v>179000</v>
      </c>
      <c r="K1741" s="45"/>
      <c r="L1741" s="45">
        <v>154000</v>
      </c>
      <c r="M1741" s="45">
        <f>222530.69+169000</f>
        <v>391530.69</v>
      </c>
      <c r="N1741" s="45"/>
      <c r="O1741" s="45">
        <v>184000</v>
      </c>
      <c r="P1741" s="45">
        <v>184000</v>
      </c>
      <c r="Q1741" s="45"/>
      <c r="R1741" s="45"/>
      <c r="S1741" s="45">
        <v>184000</v>
      </c>
      <c r="T1741" s="45"/>
      <c r="U1741" s="45">
        <f>SUM(F1741:S1741)</f>
        <v>1819530.69</v>
      </c>
    </row>
    <row r="1742" spans="1:22" x14ac:dyDescent="0.25">
      <c r="A1742" s="42"/>
      <c r="B1742" s="46" t="s">
        <v>145</v>
      </c>
      <c r="C1742" s="47"/>
      <c r="D1742" s="47"/>
      <c r="E1742" s="40"/>
      <c r="F1742" s="45">
        <v>0</v>
      </c>
      <c r="G1742" s="45">
        <v>0</v>
      </c>
      <c r="H1742" s="45">
        <v>0</v>
      </c>
      <c r="I1742" s="45"/>
      <c r="J1742" s="45">
        <v>0</v>
      </c>
      <c r="K1742" s="45"/>
      <c r="L1742" s="45">
        <v>0</v>
      </c>
      <c r="M1742" s="45">
        <v>0</v>
      </c>
      <c r="N1742" s="45"/>
      <c r="O1742" s="45">
        <v>0</v>
      </c>
      <c r="P1742" s="45">
        <v>0</v>
      </c>
      <c r="Q1742" s="45"/>
      <c r="R1742" s="45"/>
      <c r="S1742" s="45">
        <v>0</v>
      </c>
      <c r="T1742" s="45"/>
      <c r="U1742" s="45">
        <f>SUM(F1742:S1742)</f>
        <v>0</v>
      </c>
    </row>
    <row r="1743" spans="1:22" x14ac:dyDescent="0.25">
      <c r="A1743" s="42"/>
      <c r="B1743" s="46" t="s">
        <v>146</v>
      </c>
      <c r="C1743" s="47"/>
      <c r="D1743" s="47"/>
      <c r="E1743" s="40"/>
      <c r="F1743" s="45">
        <v>0</v>
      </c>
      <c r="G1743" s="45">
        <v>0</v>
      </c>
      <c r="H1743" s="45">
        <v>0</v>
      </c>
      <c r="I1743" s="45"/>
      <c r="J1743" s="45">
        <v>0</v>
      </c>
      <c r="K1743" s="45"/>
      <c r="L1743" s="45">
        <v>0</v>
      </c>
      <c r="M1743" s="45">
        <v>0</v>
      </c>
      <c r="N1743" s="45"/>
      <c r="O1743" s="45">
        <v>0</v>
      </c>
      <c r="P1743" s="45">
        <v>0</v>
      </c>
      <c r="Q1743" s="45"/>
      <c r="R1743" s="45"/>
      <c r="S1743" s="45">
        <v>0</v>
      </c>
      <c r="T1743" s="45"/>
      <c r="U1743" s="45">
        <f>SUM(F1743:S1743)</f>
        <v>0</v>
      </c>
    </row>
    <row r="1744" spans="1:22" x14ac:dyDescent="0.25">
      <c r="A1744" s="42"/>
      <c r="B1744" s="270" t="s">
        <v>147</v>
      </c>
      <c r="C1744" s="270"/>
      <c r="D1744" s="270"/>
      <c r="E1744" s="40"/>
      <c r="F1744" s="45">
        <v>2218449.6</v>
      </c>
      <c r="G1744" s="45">
        <v>2191230.77</v>
      </c>
      <c r="H1744" s="45">
        <v>2236367.77</v>
      </c>
      <c r="I1744" s="45"/>
      <c r="J1744" s="45">
        <v>2234433.67</v>
      </c>
      <c r="K1744" s="45"/>
      <c r="L1744" s="45">
        <v>2243526.77</v>
      </c>
      <c r="M1744" s="45">
        <v>2204625.84</v>
      </c>
      <c r="N1744" s="45"/>
      <c r="O1744" s="45">
        <v>2173978.7599999998</v>
      </c>
      <c r="P1744" s="45">
        <v>2178360.5499999998</v>
      </c>
      <c r="Q1744" s="45"/>
      <c r="R1744" s="45"/>
      <c r="S1744" s="45">
        <v>2176081.85</v>
      </c>
      <c r="T1744" s="45"/>
      <c r="U1744" s="45">
        <f>SUM(F1744:S1744)</f>
        <v>19857055.580000002</v>
      </c>
    </row>
    <row r="1745" spans="1:21" x14ac:dyDescent="0.25">
      <c r="A1745" s="38" t="s">
        <v>12</v>
      </c>
      <c r="B1745" s="49" t="s">
        <v>13</v>
      </c>
      <c r="C1745" s="44"/>
      <c r="D1745" s="40"/>
      <c r="E1745" s="40"/>
      <c r="F1745" s="41">
        <f>+F1746+F1747+F1751+F1750+F1749+F1755</f>
        <v>1312510.1099999999</v>
      </c>
      <c r="G1745" s="41">
        <f>+G1746+G1747+G1751+G1750+G1749+G1755+G1748</f>
        <v>1943581.52</v>
      </c>
      <c r="H1745" s="41">
        <f>+H1746+H1747+H1748+H1750+H1751+H1752</f>
        <v>2711258.6399999997</v>
      </c>
      <c r="I1745" s="41"/>
      <c r="J1745" s="41">
        <f>SUM(J1746:J1756)</f>
        <v>2692149.78</v>
      </c>
      <c r="K1745" s="41"/>
      <c r="L1745" s="41">
        <f>SUM(L1746:L1756)</f>
        <v>1946846.8599999999</v>
      </c>
      <c r="M1745" s="41">
        <f>SUM(M1747:M1757)+M1746</f>
        <v>3038438.96</v>
      </c>
      <c r="N1745" s="41"/>
      <c r="O1745" s="41">
        <f>SUM(O1747:O1757)+O1746</f>
        <v>1374741.91</v>
      </c>
      <c r="P1745" s="41">
        <f>SUM(P1747:P1757)+P1746</f>
        <v>2547390.1100000003</v>
      </c>
      <c r="Q1745" s="41"/>
      <c r="R1745" s="41"/>
      <c r="S1745" s="41">
        <f>SUM(S1747:S1757)+S1746</f>
        <v>2836830.23</v>
      </c>
      <c r="T1745" s="41"/>
      <c r="U1745" s="41">
        <f>SUM(U1746:U1757)</f>
        <v>20403748.120000001</v>
      </c>
    </row>
    <row r="1746" spans="1:21" x14ac:dyDescent="0.25">
      <c r="A1746" s="42"/>
      <c r="B1746" s="43" t="s">
        <v>14</v>
      </c>
      <c r="C1746" s="44"/>
      <c r="D1746" s="44"/>
      <c r="E1746" s="40"/>
      <c r="F1746" s="45">
        <v>294894.03000000003</v>
      </c>
      <c r="G1746" s="45">
        <v>728069.45</v>
      </c>
      <c r="H1746" s="45">
        <v>401830.37</v>
      </c>
      <c r="I1746" s="45"/>
      <c r="J1746" s="45">
        <v>204286.39</v>
      </c>
      <c r="K1746" s="45"/>
      <c r="L1746" s="45">
        <v>739267.36</v>
      </c>
      <c r="M1746" s="45">
        <v>513116.45</v>
      </c>
      <c r="N1746" s="45"/>
      <c r="O1746" s="45">
        <v>16175.47</v>
      </c>
      <c r="P1746" s="45">
        <v>1065011.8600000001</v>
      </c>
      <c r="Q1746" s="45"/>
      <c r="R1746" s="45"/>
      <c r="S1746" s="45">
        <v>14170</v>
      </c>
      <c r="T1746" s="45"/>
      <c r="U1746" s="45">
        <f t="shared" ref="U1746:U1757" si="58">SUM(F1746:S1746)</f>
        <v>3976821.3800000008</v>
      </c>
    </row>
    <row r="1747" spans="1:21" x14ac:dyDescent="0.25">
      <c r="A1747" s="50"/>
      <c r="B1747" s="7" t="s">
        <v>15</v>
      </c>
      <c r="C1747" s="270"/>
      <c r="D1747" s="270"/>
      <c r="E1747" s="40"/>
      <c r="F1747" s="45">
        <v>0</v>
      </c>
      <c r="G1747" s="45">
        <v>0</v>
      </c>
      <c r="H1747" s="45">
        <v>0</v>
      </c>
      <c r="I1747" s="45"/>
      <c r="J1747" s="45">
        <v>0</v>
      </c>
      <c r="K1747" s="45"/>
      <c r="L1747" s="45">
        <v>0</v>
      </c>
      <c r="M1747" s="45">
        <v>75000</v>
      </c>
      <c r="N1747" s="45"/>
      <c r="O1747" s="45">
        <v>169286.6</v>
      </c>
      <c r="P1747" s="45">
        <v>12500</v>
      </c>
      <c r="Q1747" s="45"/>
      <c r="R1747" s="45"/>
      <c r="S1747" s="45">
        <v>12500</v>
      </c>
      <c r="T1747" s="45"/>
      <c r="U1747" s="45">
        <f t="shared" si="58"/>
        <v>269286.59999999998</v>
      </c>
    </row>
    <row r="1748" spans="1:21" x14ac:dyDescent="0.25">
      <c r="A1748" s="42"/>
      <c r="B1748" s="43" t="s">
        <v>16</v>
      </c>
      <c r="C1748" s="44"/>
      <c r="D1748" s="44"/>
      <c r="E1748" s="40"/>
      <c r="F1748" s="45">
        <f t="shared" ref="F1748" si="59">SUM(E1748:E1748)</f>
        <v>0</v>
      </c>
      <c r="G1748" s="45">
        <v>422180</v>
      </c>
      <c r="H1748" s="45">
        <v>0</v>
      </c>
      <c r="I1748" s="45"/>
      <c r="J1748" s="45">
        <v>0</v>
      </c>
      <c r="K1748" s="45"/>
      <c r="L1748" s="45">
        <v>0</v>
      </c>
      <c r="M1748" s="45">
        <v>138065.75</v>
      </c>
      <c r="N1748" s="45"/>
      <c r="O1748" s="45">
        <v>0</v>
      </c>
      <c r="P1748" s="45">
        <v>0</v>
      </c>
      <c r="Q1748" s="45"/>
      <c r="R1748" s="45"/>
      <c r="S1748" s="45">
        <v>0</v>
      </c>
      <c r="T1748" s="45"/>
      <c r="U1748" s="45">
        <f t="shared" si="58"/>
        <v>560245.75</v>
      </c>
    </row>
    <row r="1749" spans="1:21" x14ac:dyDescent="0.25">
      <c r="A1749" s="42"/>
      <c r="B1749" s="51" t="s">
        <v>17</v>
      </c>
      <c r="C1749" s="51"/>
      <c r="D1749" s="51"/>
      <c r="E1749" s="40"/>
      <c r="F1749" s="45">
        <v>0</v>
      </c>
      <c r="G1749" s="45">
        <v>0</v>
      </c>
      <c r="H1749" s="45">
        <v>0</v>
      </c>
      <c r="I1749" s="45"/>
      <c r="J1749" s="45">
        <v>0</v>
      </c>
      <c r="K1749" s="45"/>
      <c r="L1749" s="45">
        <v>0</v>
      </c>
      <c r="M1749" s="45">
        <v>0</v>
      </c>
      <c r="N1749" s="45"/>
      <c r="O1749" s="45">
        <v>0</v>
      </c>
      <c r="P1749" s="45">
        <v>0</v>
      </c>
      <c r="Q1749" s="45"/>
      <c r="R1749" s="45"/>
      <c r="S1749" s="45">
        <v>0</v>
      </c>
      <c r="T1749" s="45"/>
      <c r="U1749" s="45">
        <f t="shared" si="58"/>
        <v>0</v>
      </c>
    </row>
    <row r="1750" spans="1:21" x14ac:dyDescent="0.25">
      <c r="A1750" s="42"/>
      <c r="B1750" s="43" t="s">
        <v>18</v>
      </c>
      <c r="C1750" s="44"/>
      <c r="D1750" s="44"/>
      <c r="E1750" s="52"/>
      <c r="F1750" s="45">
        <v>702496.1</v>
      </c>
      <c r="G1750" s="45">
        <v>784996.09</v>
      </c>
      <c r="H1750" s="45">
        <v>1412496.09</v>
      </c>
      <c r="I1750" s="45"/>
      <c r="J1750" s="45">
        <v>794999.99</v>
      </c>
      <c r="K1750" s="45"/>
      <c r="L1750" s="45">
        <f>1219992.19-275000</f>
        <v>944992.19</v>
      </c>
      <c r="M1750" s="45">
        <v>747496.09</v>
      </c>
      <c r="N1750" s="45"/>
      <c r="O1750" s="45">
        <v>195000</v>
      </c>
      <c r="P1750" s="45">
        <v>252696.1</v>
      </c>
      <c r="Q1750" s="45"/>
      <c r="R1750" s="45"/>
      <c r="S1750" s="45">
        <v>1322892.18</v>
      </c>
      <c r="T1750" s="45"/>
      <c r="U1750" s="45">
        <f t="shared" si="58"/>
        <v>7158064.8300000001</v>
      </c>
    </row>
    <row r="1751" spans="1:21" x14ac:dyDescent="0.25">
      <c r="A1751" s="42"/>
      <c r="B1751" s="43" t="s">
        <v>19</v>
      </c>
      <c r="C1751" s="44"/>
      <c r="D1751" s="44"/>
      <c r="E1751" s="40"/>
      <c r="F1751" s="45">
        <v>67119.98</v>
      </c>
      <c r="G1751" s="45">
        <v>8335.98</v>
      </c>
      <c r="H1751" s="45">
        <v>125559.98</v>
      </c>
      <c r="I1751" s="45"/>
      <c r="J1751" s="45">
        <v>1516863.4</v>
      </c>
      <c r="K1751" s="45"/>
      <c r="L1751" s="45">
        <v>76962.98</v>
      </c>
      <c r="M1751" s="45">
        <v>144769</v>
      </c>
      <c r="N1751" s="45"/>
      <c r="O1751" s="45">
        <v>84477.98</v>
      </c>
      <c r="P1751" s="45">
        <v>0</v>
      </c>
      <c r="Q1751" s="45"/>
      <c r="R1751" s="45"/>
      <c r="S1751" s="45">
        <v>109025.62</v>
      </c>
      <c r="T1751" s="45"/>
      <c r="U1751" s="45">
        <f t="shared" si="58"/>
        <v>2133114.92</v>
      </c>
    </row>
    <row r="1752" spans="1:21" x14ac:dyDescent="0.25">
      <c r="A1752" s="42"/>
      <c r="B1752" s="43" t="s">
        <v>197</v>
      </c>
      <c r="C1752" s="44"/>
      <c r="D1752" s="44"/>
      <c r="E1752" s="40"/>
      <c r="F1752" s="45">
        <v>0</v>
      </c>
      <c r="G1752" s="45"/>
      <c r="H1752" s="45">
        <v>771372.2</v>
      </c>
      <c r="I1752" s="45"/>
      <c r="J1752" s="45">
        <v>0</v>
      </c>
      <c r="K1752" s="45"/>
      <c r="L1752" s="45">
        <v>185624.33</v>
      </c>
      <c r="M1752" s="45">
        <f>625669.05-31677.38</f>
        <v>593991.67000000004</v>
      </c>
      <c r="N1752" s="45"/>
      <c r="O1752" s="45">
        <v>358801.86</v>
      </c>
      <c r="P1752" s="45">
        <v>466182.15</v>
      </c>
      <c r="Q1752" s="45"/>
      <c r="R1752" s="45"/>
      <c r="S1752" s="45">
        <v>0</v>
      </c>
      <c r="T1752" s="45"/>
      <c r="U1752" s="45">
        <f t="shared" si="58"/>
        <v>2375972.21</v>
      </c>
    </row>
    <row r="1753" spans="1:21" x14ac:dyDescent="0.25">
      <c r="A1753" s="42"/>
      <c r="B1753" s="7" t="s">
        <v>20</v>
      </c>
      <c r="C1753" s="44"/>
      <c r="D1753" s="44"/>
      <c r="E1753" s="40"/>
      <c r="F1753" s="45">
        <v>0</v>
      </c>
      <c r="G1753" s="45">
        <v>0</v>
      </c>
      <c r="H1753" s="45">
        <v>0</v>
      </c>
      <c r="I1753" s="45"/>
      <c r="J1753" s="45">
        <v>0</v>
      </c>
      <c r="K1753" s="45"/>
      <c r="L1753" s="45">
        <v>0</v>
      </c>
      <c r="M1753" s="45">
        <v>0</v>
      </c>
      <c r="N1753" s="45"/>
      <c r="O1753" s="45">
        <v>0</v>
      </c>
      <c r="P1753" s="45">
        <v>250000</v>
      </c>
      <c r="Q1753" s="45"/>
      <c r="R1753" s="45"/>
      <c r="S1753" s="45">
        <v>500000</v>
      </c>
      <c r="T1753" s="45"/>
      <c r="U1753" s="45">
        <f t="shared" si="58"/>
        <v>750000</v>
      </c>
    </row>
    <row r="1754" spans="1:21" x14ac:dyDescent="0.25">
      <c r="A1754" s="42"/>
      <c r="B1754" s="270" t="s">
        <v>21</v>
      </c>
      <c r="C1754" s="270"/>
      <c r="D1754" s="270"/>
      <c r="E1754" s="270"/>
      <c r="F1754" s="45">
        <v>0</v>
      </c>
      <c r="G1754" s="45">
        <v>0</v>
      </c>
      <c r="H1754" s="45">
        <v>0</v>
      </c>
      <c r="I1754" s="45"/>
      <c r="J1754" s="45">
        <v>0</v>
      </c>
      <c r="K1754" s="45"/>
      <c r="L1754" s="45">
        <v>0</v>
      </c>
      <c r="M1754" s="45">
        <v>0</v>
      </c>
      <c r="N1754" s="45"/>
      <c r="O1754" s="45">
        <v>0</v>
      </c>
      <c r="P1754" s="45">
        <v>0</v>
      </c>
      <c r="Q1754" s="45"/>
      <c r="R1754" s="45"/>
      <c r="S1754" s="45">
        <v>0</v>
      </c>
      <c r="T1754" s="45"/>
      <c r="U1754" s="45">
        <f t="shared" si="58"/>
        <v>0</v>
      </c>
    </row>
    <row r="1755" spans="1:21" x14ac:dyDescent="0.25">
      <c r="A1755" s="42"/>
      <c r="B1755" s="7" t="s">
        <v>22</v>
      </c>
      <c r="C1755" s="270"/>
      <c r="D1755" s="270"/>
      <c r="E1755" s="270"/>
      <c r="F1755" s="45">
        <v>248000</v>
      </c>
      <c r="G1755" s="45">
        <v>0</v>
      </c>
      <c r="H1755" s="45">
        <v>0</v>
      </c>
      <c r="I1755" s="45"/>
      <c r="J1755" s="45">
        <v>176000</v>
      </c>
      <c r="K1755" s="45"/>
      <c r="L1755" s="45">
        <v>0</v>
      </c>
      <c r="M1755" s="45">
        <f>51000+775000</f>
        <v>826000</v>
      </c>
      <c r="N1755" s="45"/>
      <c r="O1755" s="45">
        <v>551000</v>
      </c>
      <c r="P1755" s="45">
        <v>501000</v>
      </c>
      <c r="Q1755" s="45"/>
      <c r="R1755" s="45"/>
      <c r="S1755" s="45">
        <v>352000</v>
      </c>
      <c r="T1755" s="45"/>
      <c r="U1755" s="45">
        <f t="shared" si="58"/>
        <v>2654000</v>
      </c>
    </row>
    <row r="1756" spans="1:21" x14ac:dyDescent="0.25">
      <c r="A1756" s="42"/>
      <c r="B1756" s="7" t="s">
        <v>23</v>
      </c>
      <c r="C1756" s="270"/>
      <c r="D1756" s="270"/>
      <c r="E1756" s="40"/>
      <c r="F1756" s="45">
        <v>0</v>
      </c>
      <c r="G1756" s="45">
        <v>0</v>
      </c>
      <c r="H1756" s="45">
        <v>0</v>
      </c>
      <c r="I1756" s="45"/>
      <c r="J1756" s="45">
        <v>0</v>
      </c>
      <c r="K1756" s="45"/>
      <c r="L1756" s="45">
        <v>0</v>
      </c>
      <c r="M1756" s="45">
        <v>0</v>
      </c>
      <c r="N1756" s="45"/>
      <c r="O1756" s="45">
        <v>0</v>
      </c>
      <c r="P1756" s="45">
        <v>0</v>
      </c>
      <c r="Q1756" s="45"/>
      <c r="R1756" s="45"/>
      <c r="S1756" s="45">
        <v>0</v>
      </c>
      <c r="T1756" s="45"/>
      <c r="U1756" s="45">
        <f t="shared" si="58"/>
        <v>0</v>
      </c>
    </row>
    <row r="1757" spans="1:21" x14ac:dyDescent="0.25">
      <c r="A1757" s="42"/>
      <c r="B1757" s="270" t="s">
        <v>148</v>
      </c>
      <c r="C1757" s="270"/>
      <c r="D1757" s="270"/>
      <c r="E1757" s="40"/>
      <c r="F1757" s="45">
        <v>0</v>
      </c>
      <c r="G1757" s="45">
        <v>0</v>
      </c>
      <c r="H1757" s="45">
        <v>0</v>
      </c>
      <c r="I1757" s="45"/>
      <c r="J1757" s="45">
        <v>0</v>
      </c>
      <c r="K1757" s="45"/>
      <c r="L1757" s="45">
        <v>0</v>
      </c>
      <c r="M1757" s="45">
        <v>0</v>
      </c>
      <c r="N1757" s="45"/>
      <c r="O1757" s="45">
        <v>0</v>
      </c>
      <c r="P1757" s="45">
        <v>0</v>
      </c>
      <c r="Q1757" s="45"/>
      <c r="R1757" s="45"/>
      <c r="S1757" s="45">
        <v>526242.43000000005</v>
      </c>
      <c r="T1757" s="45"/>
      <c r="U1757" s="45">
        <f t="shared" si="58"/>
        <v>526242.43000000005</v>
      </c>
    </row>
    <row r="1758" spans="1:21" x14ac:dyDescent="0.25">
      <c r="A1758" s="38" t="s">
        <v>24</v>
      </c>
      <c r="B1758" s="49" t="s">
        <v>25</v>
      </c>
      <c r="C1758" s="44"/>
      <c r="D1758" s="40"/>
      <c r="E1758" s="40"/>
      <c r="F1758" s="41">
        <f>+F1765</f>
        <v>170000</v>
      </c>
      <c r="G1758" s="41">
        <f>G1759+G1765+G1763+G1768</f>
        <v>2226543.9700000002</v>
      </c>
      <c r="H1758" s="41">
        <f>+H1763+H1765</f>
        <v>1433139.2</v>
      </c>
      <c r="I1758" s="41"/>
      <c r="J1758" s="41">
        <f>+J1759+J1760+J1761+J1762+J1763+J1764+J1765</f>
        <v>1440791.5</v>
      </c>
      <c r="K1758" s="41"/>
      <c r="L1758" s="41">
        <f>+L1759+L1760+L1761+L1762+L1763+L1764+L1765+L1768</f>
        <v>2113098.5099999998</v>
      </c>
      <c r="M1758" s="41">
        <f>+M1759+M1760+M1761+M1762+M1763+M1764+M1765+M1768</f>
        <v>12183022.329999998</v>
      </c>
      <c r="N1758" s="41"/>
      <c r="O1758" s="41">
        <f>+O1759+O1760+O1761+O1762+O1763+O1764+O1767+O16370+O1768</f>
        <v>2022280.34</v>
      </c>
      <c r="P1758" s="41">
        <f>+P1759+P1760+P1761+P1762+P1763+P1764+P1767+P16370+P1768+P1765</f>
        <v>1761804.16</v>
      </c>
      <c r="Q1758" s="41"/>
      <c r="R1758" s="41"/>
      <c r="S1758" s="41">
        <f>+S1759+S1760+S1761+S1762+S1763+S1764+S1767+S16370+S1768+S1765</f>
        <v>2402253.33</v>
      </c>
      <c r="T1758" s="41"/>
      <c r="U1758" s="41">
        <f>SUM(U1759:U1768)</f>
        <v>25752933.34</v>
      </c>
    </row>
    <row r="1759" spans="1:21" x14ac:dyDescent="0.25">
      <c r="A1759" s="42"/>
      <c r="B1759" s="270" t="s">
        <v>149</v>
      </c>
      <c r="C1759" s="270"/>
      <c r="D1759" s="270"/>
      <c r="E1759" s="40"/>
      <c r="F1759" s="45">
        <v>0</v>
      </c>
      <c r="G1759" s="45">
        <v>329998.8</v>
      </c>
      <c r="H1759" s="45">
        <v>0</v>
      </c>
      <c r="I1759" s="45"/>
      <c r="J1759" s="45">
        <v>0</v>
      </c>
      <c r="K1759" s="45"/>
      <c r="L1759" s="45">
        <v>675081.11</v>
      </c>
      <c r="M1759" s="45">
        <f>454173.63+2940000-134100</f>
        <v>3260073.63</v>
      </c>
      <c r="N1759" s="45"/>
      <c r="O1759" s="45">
        <v>154000</v>
      </c>
      <c r="P1759" s="45">
        <v>0</v>
      </c>
      <c r="Q1759" s="45"/>
      <c r="R1759" s="45"/>
      <c r="S1759" s="45">
        <v>0</v>
      </c>
      <c r="T1759" s="45"/>
      <c r="U1759" s="45">
        <f t="shared" ref="U1759:U1768" si="60">SUM(F1759:S1759)</f>
        <v>4419153.54</v>
      </c>
    </row>
    <row r="1760" spans="1:21" x14ac:dyDescent="0.25">
      <c r="A1760" s="42"/>
      <c r="B1760" s="43" t="s">
        <v>26</v>
      </c>
      <c r="C1760" s="44"/>
      <c r="D1760" s="44"/>
      <c r="E1760" s="40"/>
      <c r="F1760" s="45">
        <v>0</v>
      </c>
      <c r="G1760" s="45">
        <v>0</v>
      </c>
      <c r="H1760" s="45">
        <v>0</v>
      </c>
      <c r="I1760" s="45"/>
      <c r="J1760" s="45">
        <v>0</v>
      </c>
      <c r="K1760" s="45"/>
      <c r="L1760" s="45">
        <v>0</v>
      </c>
      <c r="M1760" s="45">
        <v>151545.63</v>
      </c>
      <c r="N1760" s="45"/>
      <c r="O1760" s="45">
        <v>4720</v>
      </c>
      <c r="P1760" s="45">
        <v>0</v>
      </c>
      <c r="Q1760" s="45"/>
      <c r="R1760" s="45"/>
      <c r="S1760" s="45">
        <v>0</v>
      </c>
      <c r="T1760" s="45"/>
      <c r="U1760" s="45">
        <f t="shared" si="60"/>
        <v>156265.63</v>
      </c>
    </row>
    <row r="1761" spans="1:21" x14ac:dyDescent="0.25">
      <c r="A1761" s="42"/>
      <c r="B1761" s="270" t="s">
        <v>150</v>
      </c>
      <c r="C1761" s="270"/>
      <c r="D1761" s="270"/>
      <c r="E1761" s="40"/>
      <c r="F1761" s="45">
        <v>0</v>
      </c>
      <c r="G1761" s="45">
        <v>0</v>
      </c>
      <c r="H1761" s="45">
        <v>0</v>
      </c>
      <c r="I1761" s="45"/>
      <c r="J1761" s="45">
        <v>0</v>
      </c>
      <c r="K1761" s="45"/>
      <c r="L1761" s="45"/>
      <c r="M1761" s="45">
        <v>1297149.4099999999</v>
      </c>
      <c r="N1761" s="45"/>
      <c r="O1761" s="45">
        <v>0</v>
      </c>
      <c r="P1761" s="45">
        <v>0</v>
      </c>
      <c r="Q1761" s="45"/>
      <c r="R1761" s="45"/>
      <c r="S1761" s="45">
        <v>0</v>
      </c>
      <c r="T1761" s="45"/>
      <c r="U1761" s="45">
        <f t="shared" si="60"/>
        <v>1297149.4099999999</v>
      </c>
    </row>
    <row r="1762" spans="1:21" x14ac:dyDescent="0.25">
      <c r="A1762" s="42"/>
      <c r="B1762" s="51" t="s">
        <v>27</v>
      </c>
      <c r="C1762" s="51"/>
      <c r="D1762" s="51"/>
      <c r="E1762" s="40"/>
      <c r="F1762" s="45">
        <v>0</v>
      </c>
      <c r="G1762" s="45">
        <v>0</v>
      </c>
      <c r="H1762" s="45">
        <v>0</v>
      </c>
      <c r="I1762" s="45"/>
      <c r="J1762" s="45">
        <v>0</v>
      </c>
      <c r="K1762" s="45"/>
      <c r="L1762" s="45">
        <v>0</v>
      </c>
      <c r="M1762" s="45">
        <v>0</v>
      </c>
      <c r="N1762" s="45"/>
      <c r="O1762" s="45">
        <v>0</v>
      </c>
      <c r="P1762" s="45">
        <v>0</v>
      </c>
      <c r="Q1762" s="45"/>
      <c r="R1762" s="45"/>
      <c r="S1762" s="45">
        <v>0</v>
      </c>
      <c r="T1762" s="45"/>
      <c r="U1762" s="45">
        <f t="shared" si="60"/>
        <v>0</v>
      </c>
    </row>
    <row r="1763" spans="1:21" x14ac:dyDescent="0.25">
      <c r="A1763" s="42"/>
      <c r="B1763" s="270" t="s">
        <v>151</v>
      </c>
      <c r="C1763" s="270"/>
      <c r="D1763" s="270"/>
      <c r="E1763" s="40"/>
      <c r="F1763" s="45">
        <v>0</v>
      </c>
      <c r="G1763" s="45">
        <v>823640</v>
      </c>
      <c r="H1763" s="45">
        <v>1073139.2</v>
      </c>
      <c r="I1763" s="45"/>
      <c r="J1763" s="45">
        <v>1080791.5</v>
      </c>
      <c r="K1763" s="45"/>
      <c r="L1763" s="45">
        <v>0</v>
      </c>
      <c r="M1763" s="45">
        <v>70905.429999999993</v>
      </c>
      <c r="N1763" s="45"/>
      <c r="O1763" s="45">
        <v>0</v>
      </c>
      <c r="P1763" s="45">
        <v>15805.25</v>
      </c>
      <c r="Q1763" s="45"/>
      <c r="R1763" s="45"/>
      <c r="S1763" s="45">
        <v>899620.2</v>
      </c>
      <c r="T1763" s="45"/>
      <c r="U1763" s="45">
        <f t="shared" si="60"/>
        <v>3963901.58</v>
      </c>
    </row>
    <row r="1764" spans="1:21" x14ac:dyDescent="0.25">
      <c r="A1764" s="42"/>
      <c r="B1764" s="270" t="s">
        <v>152</v>
      </c>
      <c r="C1764" s="270"/>
      <c r="D1764" s="270"/>
      <c r="E1764" s="40"/>
      <c r="F1764" s="45">
        <v>0</v>
      </c>
      <c r="G1764" s="45">
        <v>0</v>
      </c>
      <c r="H1764" s="45">
        <v>0</v>
      </c>
      <c r="I1764" s="45"/>
      <c r="J1764" s="45">
        <v>0</v>
      </c>
      <c r="K1764" s="45"/>
      <c r="L1764" s="45">
        <v>0</v>
      </c>
      <c r="M1764" s="45">
        <f>2352000+241946.74</f>
        <v>2593946.7400000002</v>
      </c>
      <c r="N1764" s="45"/>
      <c r="O1764" s="45">
        <f>267621.64+8595.12+20296</f>
        <v>296512.76</v>
      </c>
      <c r="P1764" s="45">
        <v>87079.28</v>
      </c>
      <c r="Q1764" s="45"/>
      <c r="R1764" s="45"/>
      <c r="S1764" s="45">
        <v>105328.21</v>
      </c>
      <c r="T1764" s="45"/>
      <c r="U1764" s="45">
        <f t="shared" si="60"/>
        <v>3082866.9899999998</v>
      </c>
    </row>
    <row r="1765" spans="1:21" x14ac:dyDescent="0.25">
      <c r="A1765" s="42"/>
      <c r="B1765" s="7" t="s">
        <v>200</v>
      </c>
      <c r="C1765" s="270"/>
      <c r="D1765" s="270"/>
      <c r="E1765" s="40"/>
      <c r="F1765" s="45">
        <v>170000</v>
      </c>
      <c r="G1765" s="45">
        <v>788476.8</v>
      </c>
      <c r="H1765" s="45">
        <v>360000</v>
      </c>
      <c r="I1765" s="45"/>
      <c r="J1765" s="45">
        <v>360000</v>
      </c>
      <c r="K1765" s="45"/>
      <c r="L1765" s="45">
        <v>1274580.3999999999</v>
      </c>
      <c r="M1765" s="45">
        <f>3344965.66+9812.88</f>
        <v>3354778.54</v>
      </c>
      <c r="N1765" s="45"/>
      <c r="O1765" s="266">
        <v>0</v>
      </c>
      <c r="P1765" s="266">
        <v>1451004.9</v>
      </c>
      <c r="Q1765" s="266"/>
      <c r="R1765" s="266"/>
      <c r="S1765" s="45">
        <v>1015936</v>
      </c>
      <c r="T1765" s="45"/>
      <c r="U1765" s="45">
        <f t="shared" si="60"/>
        <v>8774776.6400000006</v>
      </c>
    </row>
    <row r="1766" spans="1:21" x14ac:dyDescent="0.25">
      <c r="A1766" s="42"/>
      <c r="B1766" s="53" t="s">
        <v>30</v>
      </c>
      <c r="C1766" s="270"/>
      <c r="D1766" s="270"/>
      <c r="E1766" s="54"/>
      <c r="F1766" s="45">
        <v>0</v>
      </c>
      <c r="G1766" s="45">
        <v>0</v>
      </c>
      <c r="H1766" s="45">
        <v>0</v>
      </c>
      <c r="I1766" s="45"/>
      <c r="J1766" s="45">
        <v>0</v>
      </c>
      <c r="K1766" s="45"/>
      <c r="L1766" s="45">
        <v>0</v>
      </c>
      <c r="M1766" s="45">
        <v>0</v>
      </c>
      <c r="N1766" s="45"/>
      <c r="O1766" s="45">
        <v>0</v>
      </c>
      <c r="P1766" s="45">
        <v>0</v>
      </c>
      <c r="Q1766" s="45"/>
      <c r="R1766" s="45"/>
      <c r="S1766" s="45">
        <v>0</v>
      </c>
      <c r="T1766" s="45"/>
      <c r="U1766" s="45">
        <f t="shared" si="60"/>
        <v>0</v>
      </c>
    </row>
    <row r="1767" spans="1:21" x14ac:dyDescent="0.25">
      <c r="A1767" s="42"/>
      <c r="B1767" s="53" t="s">
        <v>31</v>
      </c>
      <c r="C1767" s="270"/>
      <c r="D1767" s="270"/>
      <c r="E1767" s="54"/>
      <c r="F1767" s="45">
        <v>0</v>
      </c>
      <c r="G1767" s="45">
        <v>0</v>
      </c>
      <c r="H1767" s="45">
        <v>0</v>
      </c>
      <c r="I1767" s="45"/>
      <c r="J1767" s="45">
        <v>0</v>
      </c>
      <c r="K1767" s="45"/>
      <c r="L1767" s="45">
        <v>0</v>
      </c>
      <c r="M1767" s="45">
        <v>0</v>
      </c>
      <c r="N1767" s="45"/>
      <c r="O1767" s="45">
        <v>0</v>
      </c>
      <c r="P1767" s="45">
        <v>0</v>
      </c>
      <c r="Q1767" s="45"/>
      <c r="R1767" s="45"/>
      <c r="S1767" s="45">
        <v>0</v>
      </c>
      <c r="T1767" s="45"/>
      <c r="U1767" s="45">
        <f t="shared" si="60"/>
        <v>0</v>
      </c>
    </row>
    <row r="1768" spans="1:21" x14ac:dyDescent="0.25">
      <c r="A1768" s="42"/>
      <c r="B1768" s="51" t="s">
        <v>32</v>
      </c>
      <c r="C1768" s="51"/>
      <c r="D1768" s="51"/>
      <c r="E1768" s="40"/>
      <c r="F1768" s="45">
        <v>0</v>
      </c>
      <c r="G1768" s="45">
        <v>284428.37</v>
      </c>
      <c r="H1768" s="45">
        <v>0</v>
      </c>
      <c r="I1768" s="45"/>
      <c r="J1768" s="45">
        <v>0</v>
      </c>
      <c r="K1768" s="45"/>
      <c r="L1768" s="45">
        <v>163437</v>
      </c>
      <c r="M1768" s="45">
        <f>1544979.09+31677.38-61016.76-61016.76</f>
        <v>1454622.95</v>
      </c>
      <c r="N1768" s="45"/>
      <c r="O1768" s="45">
        <f>1925849.24-358801.66</f>
        <v>1567047.58</v>
      </c>
      <c r="P1768" s="45">
        <v>207914.73</v>
      </c>
      <c r="Q1768" s="45"/>
      <c r="R1768" s="45"/>
      <c r="S1768" s="45">
        <v>381368.92</v>
      </c>
      <c r="T1768" s="45"/>
      <c r="U1768" s="45">
        <f t="shared" si="60"/>
        <v>4058819.55</v>
      </c>
    </row>
    <row r="1769" spans="1:21" x14ac:dyDescent="0.25">
      <c r="A1769" s="38" t="s">
        <v>33</v>
      </c>
      <c r="B1769" s="49" t="s">
        <v>34</v>
      </c>
      <c r="C1769" s="44"/>
      <c r="D1769" s="40"/>
      <c r="E1769" s="40"/>
      <c r="F1769" s="41">
        <v>0</v>
      </c>
      <c r="G1769" s="41">
        <v>0</v>
      </c>
      <c r="H1769" s="41">
        <v>0</v>
      </c>
      <c r="I1769" s="41"/>
      <c r="J1769" s="41">
        <v>0</v>
      </c>
      <c r="K1769" s="41"/>
      <c r="L1769" s="41">
        <v>0</v>
      </c>
      <c r="M1769" s="41">
        <v>0</v>
      </c>
      <c r="N1769" s="41"/>
      <c r="O1769" s="41">
        <v>0</v>
      </c>
      <c r="P1769" s="41">
        <v>0</v>
      </c>
      <c r="Q1769" s="41"/>
      <c r="R1769" s="41"/>
      <c r="S1769" s="41">
        <v>0</v>
      </c>
      <c r="T1769" s="41"/>
      <c r="U1769" s="41">
        <f>SUM(F1769:P1769)</f>
        <v>0</v>
      </c>
    </row>
    <row r="1770" spans="1:21" x14ac:dyDescent="0.25">
      <c r="A1770" s="42"/>
      <c r="B1770" s="417" t="s">
        <v>35</v>
      </c>
      <c r="C1770" s="417"/>
      <c r="D1770" s="417"/>
      <c r="E1770" s="417"/>
      <c r="F1770" s="45">
        <v>0</v>
      </c>
      <c r="G1770" s="45">
        <v>0</v>
      </c>
      <c r="H1770" s="45">
        <v>0</v>
      </c>
      <c r="I1770" s="45"/>
      <c r="J1770" s="45">
        <v>0</v>
      </c>
      <c r="K1770" s="45"/>
      <c r="L1770" s="45">
        <v>0</v>
      </c>
      <c r="M1770" s="45">
        <v>0</v>
      </c>
      <c r="N1770" s="45"/>
      <c r="O1770" s="45">
        <v>0</v>
      </c>
      <c r="P1770" s="45">
        <v>0</v>
      </c>
      <c r="Q1770" s="45"/>
      <c r="R1770" s="45"/>
      <c r="S1770" s="45">
        <v>0</v>
      </c>
      <c r="T1770" s="45"/>
      <c r="U1770" s="45">
        <f t="shared" ref="U1770:U1794" si="61">SUM(F1770:S1770)</f>
        <v>0</v>
      </c>
    </row>
    <row r="1771" spans="1:21" x14ac:dyDescent="0.25">
      <c r="A1771" s="42"/>
      <c r="B1771" s="7" t="s">
        <v>36</v>
      </c>
      <c r="C1771" s="270"/>
      <c r="D1771" s="270"/>
      <c r="E1771" s="270"/>
      <c r="F1771" s="45">
        <v>0</v>
      </c>
      <c r="G1771" s="45">
        <v>0</v>
      </c>
      <c r="H1771" s="45">
        <v>0</v>
      </c>
      <c r="I1771" s="45"/>
      <c r="J1771" s="45">
        <v>0</v>
      </c>
      <c r="K1771" s="45"/>
      <c r="L1771" s="45">
        <v>0</v>
      </c>
      <c r="M1771" s="45">
        <v>0</v>
      </c>
      <c r="N1771" s="45"/>
      <c r="O1771" s="45">
        <v>0</v>
      </c>
      <c r="P1771" s="45">
        <v>0</v>
      </c>
      <c r="Q1771" s="45"/>
      <c r="R1771" s="45"/>
      <c r="S1771" s="45">
        <v>0</v>
      </c>
      <c r="T1771" s="45"/>
      <c r="U1771" s="45">
        <f t="shared" si="61"/>
        <v>0</v>
      </c>
    </row>
    <row r="1772" spans="1:21" x14ac:dyDescent="0.25">
      <c r="A1772" s="42"/>
      <c r="B1772" s="7" t="s">
        <v>37</v>
      </c>
      <c r="C1772" s="270"/>
      <c r="D1772" s="270"/>
      <c r="E1772" s="40"/>
      <c r="F1772" s="45">
        <v>0</v>
      </c>
      <c r="G1772" s="45">
        <v>0</v>
      </c>
      <c r="H1772" s="45">
        <v>0</v>
      </c>
      <c r="I1772" s="45"/>
      <c r="J1772" s="45">
        <v>0</v>
      </c>
      <c r="K1772" s="45"/>
      <c r="L1772" s="45">
        <v>0</v>
      </c>
      <c r="M1772" s="45">
        <v>0</v>
      </c>
      <c r="N1772" s="45"/>
      <c r="O1772" s="45">
        <v>0</v>
      </c>
      <c r="P1772" s="45">
        <v>0</v>
      </c>
      <c r="Q1772" s="45"/>
      <c r="R1772" s="45"/>
      <c r="S1772" s="45">
        <v>0</v>
      </c>
      <c r="T1772" s="45"/>
      <c r="U1772" s="45">
        <f t="shared" si="61"/>
        <v>0</v>
      </c>
    </row>
    <row r="1773" spans="1:21" x14ac:dyDescent="0.25">
      <c r="A1773" s="42"/>
      <c r="B1773" s="7" t="s">
        <v>38</v>
      </c>
      <c r="C1773" s="270"/>
      <c r="D1773" s="270"/>
      <c r="E1773" s="40"/>
      <c r="F1773" s="45">
        <v>0</v>
      </c>
      <c r="G1773" s="45">
        <v>0</v>
      </c>
      <c r="H1773" s="45">
        <v>0</v>
      </c>
      <c r="I1773" s="45"/>
      <c r="J1773" s="45">
        <v>0</v>
      </c>
      <c r="K1773" s="45"/>
      <c r="L1773" s="45">
        <v>0</v>
      </c>
      <c r="M1773" s="45">
        <v>0</v>
      </c>
      <c r="N1773" s="45"/>
      <c r="O1773" s="45">
        <v>0</v>
      </c>
      <c r="P1773" s="45">
        <v>0</v>
      </c>
      <c r="Q1773" s="45"/>
      <c r="R1773" s="45"/>
      <c r="S1773" s="45">
        <v>0</v>
      </c>
      <c r="T1773" s="45"/>
      <c r="U1773" s="45">
        <f t="shared" si="61"/>
        <v>0</v>
      </c>
    </row>
    <row r="1774" spans="1:21" x14ac:dyDescent="0.25">
      <c r="A1774" s="42"/>
      <c r="B1774" s="7" t="s">
        <v>39</v>
      </c>
      <c r="C1774" s="270"/>
      <c r="D1774" s="270"/>
      <c r="E1774" s="40"/>
      <c r="F1774" s="45">
        <v>0</v>
      </c>
      <c r="G1774" s="45">
        <v>0</v>
      </c>
      <c r="H1774" s="45">
        <v>0</v>
      </c>
      <c r="I1774" s="45"/>
      <c r="J1774" s="45">
        <v>0</v>
      </c>
      <c r="K1774" s="45"/>
      <c r="L1774" s="45">
        <v>0</v>
      </c>
      <c r="M1774" s="45">
        <v>0</v>
      </c>
      <c r="N1774" s="45"/>
      <c r="O1774" s="45">
        <v>0</v>
      </c>
      <c r="P1774" s="45">
        <v>0</v>
      </c>
      <c r="Q1774" s="45"/>
      <c r="R1774" s="45"/>
      <c r="S1774" s="45">
        <v>0</v>
      </c>
      <c r="T1774" s="45"/>
      <c r="U1774" s="45">
        <f t="shared" si="61"/>
        <v>0</v>
      </c>
    </row>
    <row r="1775" spans="1:21" x14ac:dyDescent="0.25">
      <c r="A1775" s="42"/>
      <c r="B1775" s="7" t="s">
        <v>40</v>
      </c>
      <c r="C1775" s="270"/>
      <c r="D1775" s="270"/>
      <c r="E1775" s="40"/>
      <c r="F1775" s="45">
        <v>0</v>
      </c>
      <c r="G1775" s="45">
        <v>0</v>
      </c>
      <c r="H1775" s="45">
        <v>0</v>
      </c>
      <c r="I1775" s="45"/>
      <c r="J1775" s="45">
        <v>0</v>
      </c>
      <c r="K1775" s="45"/>
      <c r="L1775" s="45">
        <v>0</v>
      </c>
      <c r="M1775" s="45">
        <v>0</v>
      </c>
      <c r="N1775" s="45"/>
      <c r="O1775" s="45">
        <v>0</v>
      </c>
      <c r="P1775" s="45">
        <v>0</v>
      </c>
      <c r="Q1775" s="45"/>
      <c r="R1775" s="45"/>
      <c r="S1775" s="45">
        <v>0</v>
      </c>
      <c r="T1775" s="45"/>
      <c r="U1775" s="45">
        <f t="shared" si="61"/>
        <v>0</v>
      </c>
    </row>
    <row r="1776" spans="1:21" x14ac:dyDescent="0.25">
      <c r="A1776" s="42"/>
      <c r="B1776" s="7" t="s">
        <v>41</v>
      </c>
      <c r="C1776" s="270"/>
      <c r="D1776" s="270"/>
      <c r="E1776" s="40"/>
      <c r="F1776" s="45">
        <v>0</v>
      </c>
      <c r="G1776" s="45">
        <v>0</v>
      </c>
      <c r="H1776" s="45">
        <v>0</v>
      </c>
      <c r="I1776" s="45"/>
      <c r="J1776" s="45">
        <v>0</v>
      </c>
      <c r="K1776" s="45"/>
      <c r="L1776" s="45">
        <v>0</v>
      </c>
      <c r="M1776" s="45">
        <v>0</v>
      </c>
      <c r="N1776" s="45"/>
      <c r="O1776" s="45">
        <v>0</v>
      </c>
      <c r="P1776" s="45">
        <v>0</v>
      </c>
      <c r="Q1776" s="45"/>
      <c r="R1776" s="45"/>
      <c r="S1776" s="45">
        <v>0</v>
      </c>
      <c r="T1776" s="45"/>
      <c r="U1776" s="45">
        <f t="shared" si="61"/>
        <v>0</v>
      </c>
    </row>
    <row r="1777" spans="1:21" x14ac:dyDescent="0.25">
      <c r="A1777" s="42"/>
      <c r="B1777" s="7" t="s">
        <v>42</v>
      </c>
      <c r="C1777" s="270"/>
      <c r="D1777" s="270"/>
      <c r="E1777" s="40"/>
      <c r="F1777" s="45">
        <v>0</v>
      </c>
      <c r="G1777" s="45">
        <v>0</v>
      </c>
      <c r="H1777" s="45">
        <v>0</v>
      </c>
      <c r="I1777" s="45"/>
      <c r="J1777" s="45">
        <v>0</v>
      </c>
      <c r="K1777" s="45"/>
      <c r="L1777" s="45">
        <v>0</v>
      </c>
      <c r="M1777" s="45">
        <v>0</v>
      </c>
      <c r="N1777" s="45"/>
      <c r="O1777" s="45">
        <v>0</v>
      </c>
      <c r="P1777" s="45">
        <v>0</v>
      </c>
      <c r="Q1777" s="45"/>
      <c r="R1777" s="45"/>
      <c r="S1777" s="45">
        <v>0</v>
      </c>
      <c r="T1777" s="45"/>
      <c r="U1777" s="45">
        <f t="shared" si="61"/>
        <v>0</v>
      </c>
    </row>
    <row r="1778" spans="1:21" x14ac:dyDescent="0.25">
      <c r="A1778" s="42"/>
      <c r="B1778" s="7" t="s">
        <v>41</v>
      </c>
      <c r="C1778" s="270"/>
      <c r="D1778" s="270"/>
      <c r="E1778" s="40"/>
      <c r="F1778" s="45">
        <v>0</v>
      </c>
      <c r="G1778" s="45">
        <v>0</v>
      </c>
      <c r="H1778" s="45">
        <v>0</v>
      </c>
      <c r="I1778" s="45"/>
      <c r="J1778" s="45">
        <v>0</v>
      </c>
      <c r="K1778" s="45"/>
      <c r="L1778" s="45">
        <v>0</v>
      </c>
      <c r="M1778" s="45">
        <v>0</v>
      </c>
      <c r="N1778" s="45"/>
      <c r="O1778" s="45">
        <v>0</v>
      </c>
      <c r="P1778" s="45">
        <v>0</v>
      </c>
      <c r="Q1778" s="45"/>
      <c r="R1778" s="45"/>
      <c r="S1778" s="45">
        <v>0</v>
      </c>
      <c r="T1778" s="45"/>
      <c r="U1778" s="45">
        <f t="shared" si="61"/>
        <v>0</v>
      </c>
    </row>
    <row r="1779" spans="1:21" x14ac:dyDescent="0.25">
      <c r="A1779" s="55"/>
      <c r="B1779" s="56" t="s">
        <v>43</v>
      </c>
      <c r="C1779" s="40"/>
      <c r="D1779" s="40"/>
      <c r="E1779" s="40"/>
      <c r="F1779" s="45">
        <v>0</v>
      </c>
      <c r="G1779" s="45">
        <v>0</v>
      </c>
      <c r="H1779" s="45">
        <v>0</v>
      </c>
      <c r="I1779" s="45"/>
      <c r="J1779" s="45">
        <v>0</v>
      </c>
      <c r="K1779" s="45"/>
      <c r="L1779" s="45">
        <v>0</v>
      </c>
      <c r="M1779" s="45">
        <v>0</v>
      </c>
      <c r="N1779" s="45"/>
      <c r="O1779" s="45">
        <v>0</v>
      </c>
      <c r="P1779" s="45">
        <v>0</v>
      </c>
      <c r="Q1779" s="45"/>
      <c r="R1779" s="45"/>
      <c r="S1779" s="45">
        <v>0</v>
      </c>
      <c r="T1779" s="45"/>
      <c r="U1779" s="45">
        <f t="shared" si="61"/>
        <v>0</v>
      </c>
    </row>
    <row r="1780" spans="1:21" x14ac:dyDescent="0.25">
      <c r="A1780" s="55"/>
      <c r="B1780" s="56" t="s">
        <v>44</v>
      </c>
      <c r="C1780" s="40"/>
      <c r="D1780" s="40"/>
      <c r="E1780" s="40"/>
      <c r="F1780" s="45">
        <v>0</v>
      </c>
      <c r="G1780" s="45">
        <v>0</v>
      </c>
      <c r="H1780" s="45">
        <v>0</v>
      </c>
      <c r="I1780" s="45"/>
      <c r="J1780" s="45">
        <v>0</v>
      </c>
      <c r="K1780" s="45"/>
      <c r="L1780" s="45">
        <v>0</v>
      </c>
      <c r="M1780" s="45">
        <v>0</v>
      </c>
      <c r="N1780" s="45"/>
      <c r="O1780" s="45">
        <v>0</v>
      </c>
      <c r="P1780" s="45">
        <v>0</v>
      </c>
      <c r="Q1780" s="45"/>
      <c r="R1780" s="45"/>
      <c r="S1780" s="45">
        <v>0</v>
      </c>
      <c r="T1780" s="45"/>
      <c r="U1780" s="45">
        <f t="shared" si="61"/>
        <v>0</v>
      </c>
    </row>
    <row r="1781" spans="1:21" x14ac:dyDescent="0.25">
      <c r="A1781" s="55"/>
      <c r="B1781" s="56" t="s">
        <v>45</v>
      </c>
      <c r="C1781" s="40"/>
      <c r="D1781" s="40"/>
      <c r="E1781" s="40"/>
      <c r="F1781" s="45">
        <v>0</v>
      </c>
      <c r="G1781" s="45">
        <v>0</v>
      </c>
      <c r="H1781" s="45">
        <v>0</v>
      </c>
      <c r="I1781" s="45"/>
      <c r="J1781" s="45">
        <v>0</v>
      </c>
      <c r="K1781" s="45"/>
      <c r="L1781" s="45">
        <v>0</v>
      </c>
      <c r="M1781" s="45">
        <v>0</v>
      </c>
      <c r="N1781" s="45"/>
      <c r="O1781" s="45">
        <v>0</v>
      </c>
      <c r="P1781" s="45">
        <v>0</v>
      </c>
      <c r="Q1781" s="45"/>
      <c r="R1781" s="45"/>
      <c r="S1781" s="45">
        <v>0</v>
      </c>
      <c r="T1781" s="45"/>
      <c r="U1781" s="45">
        <f t="shared" si="61"/>
        <v>0</v>
      </c>
    </row>
    <row r="1782" spans="1:21" x14ac:dyDescent="0.25">
      <c r="A1782" s="57" t="s">
        <v>46</v>
      </c>
      <c r="B1782" s="58" t="s">
        <v>47</v>
      </c>
      <c r="C1782" s="56"/>
      <c r="D1782" s="56"/>
      <c r="E1782" s="56"/>
      <c r="F1782" s="41">
        <v>0</v>
      </c>
      <c r="G1782" s="41">
        <v>0</v>
      </c>
      <c r="H1782" s="41">
        <v>0</v>
      </c>
      <c r="I1782" s="41"/>
      <c r="J1782" s="41">
        <v>0</v>
      </c>
      <c r="K1782" s="41"/>
      <c r="L1782" s="41">
        <v>0</v>
      </c>
      <c r="M1782" s="41">
        <v>0</v>
      </c>
      <c r="N1782" s="41"/>
      <c r="O1782" s="41">
        <v>0</v>
      </c>
      <c r="P1782" s="41">
        <v>0</v>
      </c>
      <c r="Q1782" s="41"/>
      <c r="R1782" s="41"/>
      <c r="S1782" s="41">
        <v>0</v>
      </c>
      <c r="T1782" s="41"/>
      <c r="U1782" s="45">
        <f t="shared" si="61"/>
        <v>0</v>
      </c>
    </row>
    <row r="1783" spans="1:21" x14ac:dyDescent="0.25">
      <c r="A1783" s="8"/>
      <c r="B1783" s="56" t="s">
        <v>48</v>
      </c>
      <c r="C1783" s="56"/>
      <c r="D1783" s="56"/>
      <c r="E1783" s="56"/>
      <c r="F1783" s="45">
        <v>0</v>
      </c>
      <c r="G1783" s="45">
        <v>0</v>
      </c>
      <c r="H1783" s="45">
        <v>0</v>
      </c>
      <c r="I1783" s="45"/>
      <c r="J1783" s="45">
        <v>0</v>
      </c>
      <c r="K1783" s="45"/>
      <c r="L1783" s="45">
        <v>0</v>
      </c>
      <c r="M1783" s="45">
        <v>0</v>
      </c>
      <c r="N1783" s="45"/>
      <c r="O1783" s="45">
        <v>0</v>
      </c>
      <c r="P1783" s="45">
        <v>0</v>
      </c>
      <c r="Q1783" s="45"/>
      <c r="R1783" s="45"/>
      <c r="S1783" s="45">
        <v>0</v>
      </c>
      <c r="T1783" s="45"/>
      <c r="U1783" s="45">
        <f t="shared" si="61"/>
        <v>0</v>
      </c>
    </row>
    <row r="1784" spans="1:21" x14ac:dyDescent="0.25">
      <c r="A1784" s="8"/>
      <c r="B1784" s="56" t="s">
        <v>49</v>
      </c>
      <c r="C1784" s="56"/>
      <c r="D1784" s="56"/>
      <c r="E1784" s="56"/>
      <c r="F1784" s="45">
        <v>0</v>
      </c>
      <c r="G1784" s="45">
        <v>0</v>
      </c>
      <c r="H1784" s="45">
        <v>0</v>
      </c>
      <c r="I1784" s="45"/>
      <c r="J1784" s="45">
        <v>0</v>
      </c>
      <c r="K1784" s="45"/>
      <c r="L1784" s="45">
        <v>0</v>
      </c>
      <c r="M1784" s="45">
        <v>0</v>
      </c>
      <c r="N1784" s="45"/>
      <c r="O1784" s="45">
        <v>0</v>
      </c>
      <c r="P1784" s="45">
        <v>0</v>
      </c>
      <c r="Q1784" s="45"/>
      <c r="R1784" s="45"/>
      <c r="S1784" s="45">
        <v>0</v>
      </c>
      <c r="T1784" s="45"/>
      <c r="U1784" s="45">
        <f t="shared" si="61"/>
        <v>0</v>
      </c>
    </row>
    <row r="1785" spans="1:21" x14ac:dyDescent="0.25">
      <c r="A1785" s="8"/>
      <c r="B1785" s="56" t="s">
        <v>37</v>
      </c>
      <c r="C1785" s="56"/>
      <c r="D1785" s="56"/>
      <c r="E1785" s="56"/>
      <c r="F1785" s="45">
        <v>0</v>
      </c>
      <c r="G1785" s="45">
        <v>0</v>
      </c>
      <c r="H1785" s="45">
        <v>0</v>
      </c>
      <c r="I1785" s="45"/>
      <c r="J1785" s="45">
        <v>0</v>
      </c>
      <c r="K1785" s="45"/>
      <c r="L1785" s="45">
        <v>0</v>
      </c>
      <c r="M1785" s="45">
        <v>0</v>
      </c>
      <c r="N1785" s="45"/>
      <c r="O1785" s="45">
        <v>0</v>
      </c>
      <c r="P1785" s="45">
        <v>0</v>
      </c>
      <c r="Q1785" s="45"/>
      <c r="R1785" s="45"/>
      <c r="S1785" s="45">
        <v>0</v>
      </c>
      <c r="T1785" s="45"/>
      <c r="U1785" s="45">
        <f t="shared" si="61"/>
        <v>0</v>
      </c>
    </row>
    <row r="1786" spans="1:21" x14ac:dyDescent="0.25">
      <c r="A1786" s="8"/>
      <c r="B1786" s="56" t="s">
        <v>50</v>
      </c>
      <c r="C1786" s="56"/>
      <c r="D1786" s="56"/>
      <c r="E1786" s="56"/>
      <c r="F1786" s="45">
        <v>0</v>
      </c>
      <c r="G1786" s="45">
        <v>0</v>
      </c>
      <c r="H1786" s="45">
        <v>0</v>
      </c>
      <c r="I1786" s="45"/>
      <c r="J1786" s="45">
        <v>0</v>
      </c>
      <c r="K1786" s="45"/>
      <c r="L1786" s="45">
        <v>0</v>
      </c>
      <c r="M1786" s="45">
        <v>0</v>
      </c>
      <c r="N1786" s="45"/>
      <c r="O1786" s="45">
        <v>0</v>
      </c>
      <c r="P1786" s="45">
        <v>0</v>
      </c>
      <c r="Q1786" s="45"/>
      <c r="R1786" s="45"/>
      <c r="S1786" s="45">
        <v>0</v>
      </c>
      <c r="T1786" s="45"/>
      <c r="U1786" s="45">
        <f t="shared" si="61"/>
        <v>0</v>
      </c>
    </row>
    <row r="1787" spans="1:21" x14ac:dyDescent="0.25">
      <c r="A1787" s="8"/>
      <c r="B1787" s="56" t="s">
        <v>39</v>
      </c>
      <c r="C1787" s="56"/>
      <c r="D1787" s="56"/>
      <c r="E1787" s="56"/>
      <c r="F1787" s="45">
        <v>0</v>
      </c>
      <c r="G1787" s="45">
        <v>0</v>
      </c>
      <c r="H1787" s="45">
        <v>0</v>
      </c>
      <c r="I1787" s="45"/>
      <c r="J1787" s="45">
        <v>0</v>
      </c>
      <c r="K1787" s="45"/>
      <c r="L1787" s="45">
        <v>0</v>
      </c>
      <c r="M1787" s="45">
        <v>0</v>
      </c>
      <c r="N1787" s="45"/>
      <c r="O1787" s="45">
        <v>0</v>
      </c>
      <c r="P1787" s="45">
        <v>0</v>
      </c>
      <c r="Q1787" s="45"/>
      <c r="R1787" s="45"/>
      <c r="S1787" s="45">
        <v>0</v>
      </c>
      <c r="T1787" s="45"/>
      <c r="U1787" s="45">
        <f t="shared" si="61"/>
        <v>0</v>
      </c>
    </row>
    <row r="1788" spans="1:21" x14ac:dyDescent="0.25">
      <c r="A1788" s="57"/>
      <c r="B1788" s="56" t="s">
        <v>51</v>
      </c>
      <c r="C1788" s="56"/>
      <c r="D1788" s="56"/>
      <c r="E1788" s="56"/>
      <c r="F1788" s="45">
        <v>0</v>
      </c>
      <c r="G1788" s="45">
        <v>0</v>
      </c>
      <c r="H1788" s="45">
        <v>0</v>
      </c>
      <c r="I1788" s="45"/>
      <c r="J1788" s="45">
        <v>0</v>
      </c>
      <c r="K1788" s="45"/>
      <c r="L1788" s="45">
        <v>0</v>
      </c>
      <c r="M1788" s="45">
        <v>0</v>
      </c>
      <c r="N1788" s="45"/>
      <c r="O1788" s="45">
        <v>0</v>
      </c>
      <c r="P1788" s="45">
        <v>0</v>
      </c>
      <c r="Q1788" s="45"/>
      <c r="R1788" s="45"/>
      <c r="S1788" s="45">
        <v>0</v>
      </c>
      <c r="T1788" s="45"/>
      <c r="U1788" s="45">
        <f t="shared" si="61"/>
        <v>0</v>
      </c>
    </row>
    <row r="1789" spans="1:21" x14ac:dyDescent="0.25">
      <c r="A1789" s="8"/>
      <c r="B1789" s="7" t="s">
        <v>41</v>
      </c>
      <c r="C1789" s="7"/>
      <c r="D1789" s="7"/>
      <c r="E1789" s="7"/>
      <c r="F1789" s="45">
        <v>0</v>
      </c>
      <c r="G1789" s="45">
        <v>0</v>
      </c>
      <c r="H1789" s="45">
        <v>0</v>
      </c>
      <c r="I1789" s="45"/>
      <c r="J1789" s="45">
        <v>0</v>
      </c>
      <c r="K1789" s="45"/>
      <c r="L1789" s="45">
        <v>0</v>
      </c>
      <c r="M1789" s="45">
        <v>0</v>
      </c>
      <c r="N1789" s="45"/>
      <c r="O1789" s="45">
        <v>0</v>
      </c>
      <c r="P1789" s="45">
        <v>0</v>
      </c>
      <c r="Q1789" s="45"/>
      <c r="R1789" s="45"/>
      <c r="S1789" s="45">
        <v>0</v>
      </c>
      <c r="T1789" s="45"/>
      <c r="U1789" s="45">
        <f t="shared" si="61"/>
        <v>0</v>
      </c>
    </row>
    <row r="1790" spans="1:21" x14ac:dyDescent="0.25">
      <c r="A1790" s="42"/>
      <c r="B1790" s="7" t="s">
        <v>52</v>
      </c>
      <c r="C1790" s="7"/>
      <c r="D1790" s="7"/>
      <c r="E1790" s="7"/>
      <c r="F1790" s="45">
        <v>0</v>
      </c>
      <c r="G1790" s="45">
        <v>0</v>
      </c>
      <c r="H1790" s="45">
        <v>0</v>
      </c>
      <c r="I1790" s="45"/>
      <c r="J1790" s="45">
        <v>0</v>
      </c>
      <c r="K1790" s="45"/>
      <c r="L1790" s="45">
        <v>0</v>
      </c>
      <c r="M1790" s="45">
        <v>0</v>
      </c>
      <c r="N1790" s="45"/>
      <c r="O1790" s="45">
        <v>0</v>
      </c>
      <c r="P1790" s="45">
        <v>0</v>
      </c>
      <c r="Q1790" s="45"/>
      <c r="R1790" s="45"/>
      <c r="S1790" s="45">
        <v>0</v>
      </c>
      <c r="T1790" s="45"/>
      <c r="U1790" s="45">
        <f t="shared" si="61"/>
        <v>0</v>
      </c>
    </row>
    <row r="1791" spans="1:21" x14ac:dyDescent="0.25">
      <c r="A1791" s="42"/>
      <c r="B1791" s="7" t="s">
        <v>41</v>
      </c>
      <c r="C1791" s="7"/>
      <c r="D1791" s="7"/>
      <c r="E1791" s="7"/>
      <c r="F1791" s="45">
        <v>0</v>
      </c>
      <c r="G1791" s="45">
        <v>0</v>
      </c>
      <c r="H1791" s="45">
        <v>0</v>
      </c>
      <c r="I1791" s="45"/>
      <c r="J1791" s="45">
        <v>0</v>
      </c>
      <c r="K1791" s="45"/>
      <c r="L1791" s="45">
        <v>0</v>
      </c>
      <c r="M1791" s="45">
        <v>0</v>
      </c>
      <c r="N1791" s="45"/>
      <c r="O1791" s="45">
        <v>0</v>
      </c>
      <c r="P1791" s="45">
        <v>0</v>
      </c>
      <c r="Q1791" s="45"/>
      <c r="R1791" s="45"/>
      <c r="S1791" s="45">
        <v>0</v>
      </c>
      <c r="T1791" s="45"/>
      <c r="U1791" s="45">
        <f t="shared" si="61"/>
        <v>0</v>
      </c>
    </row>
    <row r="1792" spans="1:21" x14ac:dyDescent="0.25">
      <c r="A1792" s="42"/>
      <c r="B1792" s="7" t="s">
        <v>53</v>
      </c>
      <c r="C1792" s="7"/>
      <c r="D1792" s="7"/>
      <c r="E1792" s="7"/>
      <c r="F1792" s="45">
        <v>0</v>
      </c>
      <c r="G1792" s="45">
        <v>0</v>
      </c>
      <c r="H1792" s="45">
        <v>0</v>
      </c>
      <c r="I1792" s="45"/>
      <c r="J1792" s="45">
        <v>0</v>
      </c>
      <c r="K1792" s="45"/>
      <c r="L1792" s="45">
        <v>0</v>
      </c>
      <c r="M1792" s="45">
        <v>0</v>
      </c>
      <c r="N1792" s="45"/>
      <c r="O1792" s="45">
        <v>0</v>
      </c>
      <c r="P1792" s="45">
        <v>0</v>
      </c>
      <c r="Q1792" s="45"/>
      <c r="R1792" s="45"/>
      <c r="S1792" s="45">
        <v>0</v>
      </c>
      <c r="T1792" s="45"/>
      <c r="U1792" s="45">
        <f t="shared" si="61"/>
        <v>0</v>
      </c>
    </row>
    <row r="1793" spans="1:21" x14ac:dyDescent="0.25">
      <c r="A1793" s="42"/>
      <c r="B1793" s="7" t="s">
        <v>54</v>
      </c>
      <c r="C1793" s="7"/>
      <c r="D1793" s="7"/>
      <c r="E1793" s="7"/>
      <c r="F1793" s="45">
        <v>0</v>
      </c>
      <c r="G1793" s="45">
        <v>0</v>
      </c>
      <c r="H1793" s="45">
        <v>0</v>
      </c>
      <c r="I1793" s="45"/>
      <c r="J1793" s="45">
        <v>0</v>
      </c>
      <c r="K1793" s="45"/>
      <c r="L1793" s="45">
        <v>0</v>
      </c>
      <c r="M1793" s="45">
        <v>0</v>
      </c>
      <c r="N1793" s="45"/>
      <c r="O1793" s="45">
        <v>0</v>
      </c>
      <c r="P1793" s="45">
        <v>0</v>
      </c>
      <c r="Q1793" s="45"/>
      <c r="R1793" s="45"/>
      <c r="S1793" s="45">
        <v>0</v>
      </c>
      <c r="T1793" s="45"/>
      <c r="U1793" s="45">
        <f t="shared" si="61"/>
        <v>0</v>
      </c>
    </row>
    <row r="1794" spans="1:21" x14ac:dyDescent="0.25">
      <c r="A1794" s="42"/>
      <c r="B1794" s="7" t="s">
        <v>45</v>
      </c>
      <c r="C1794" s="7"/>
      <c r="D1794" s="7"/>
      <c r="E1794" s="7"/>
      <c r="F1794" s="45">
        <v>0</v>
      </c>
      <c r="G1794" s="45">
        <v>0</v>
      </c>
      <c r="H1794" s="45">
        <v>0</v>
      </c>
      <c r="I1794" s="45"/>
      <c r="J1794" s="45">
        <v>0</v>
      </c>
      <c r="K1794" s="45"/>
      <c r="L1794" s="45">
        <v>0</v>
      </c>
      <c r="M1794" s="45">
        <v>0</v>
      </c>
      <c r="N1794" s="45"/>
      <c r="O1794" s="45">
        <v>0</v>
      </c>
      <c r="P1794" s="45">
        <v>0</v>
      </c>
      <c r="Q1794" s="45"/>
      <c r="R1794" s="45"/>
      <c r="S1794" s="45">
        <v>0</v>
      </c>
      <c r="T1794" s="45"/>
      <c r="U1794" s="45">
        <f t="shared" si="61"/>
        <v>0</v>
      </c>
    </row>
    <row r="1795" spans="1:21" x14ac:dyDescent="0.25">
      <c r="A1795" s="59" t="s">
        <v>55</v>
      </c>
      <c r="B1795" s="60" t="s">
        <v>56</v>
      </c>
      <c r="C1795" s="7"/>
      <c r="D1795" s="7"/>
      <c r="E1795" s="7"/>
      <c r="F1795" s="41">
        <v>0</v>
      </c>
      <c r="G1795" s="41">
        <v>0</v>
      </c>
      <c r="H1795" s="41">
        <v>0</v>
      </c>
      <c r="I1795" s="41"/>
      <c r="J1795" s="41">
        <v>0</v>
      </c>
      <c r="K1795" s="41"/>
      <c r="L1795" s="41">
        <v>0</v>
      </c>
      <c r="M1795" s="41">
        <f>SUM(M1796:M1805)</f>
        <v>1019667.01</v>
      </c>
      <c r="N1795" s="41"/>
      <c r="O1795" s="41">
        <f>SUM(O1796:O1805)</f>
        <v>66628.41</v>
      </c>
      <c r="P1795" s="41">
        <f>SUM(P1796:P1805)</f>
        <v>0</v>
      </c>
      <c r="Q1795" s="41"/>
      <c r="R1795" s="41"/>
      <c r="S1795" s="41">
        <f>SUM(S1796:S1805)</f>
        <v>5463705.0499999998</v>
      </c>
      <c r="T1795" s="41"/>
      <c r="U1795" s="41">
        <f>SUM(U1796:U1805)</f>
        <v>6550000.4699999997</v>
      </c>
    </row>
    <row r="1796" spans="1:21" x14ac:dyDescent="0.25">
      <c r="A1796" s="42"/>
      <c r="B1796" s="7" t="s">
        <v>57</v>
      </c>
      <c r="C1796" s="7"/>
      <c r="D1796" s="7"/>
      <c r="E1796" s="7"/>
      <c r="F1796" s="45">
        <v>0</v>
      </c>
      <c r="G1796" s="45">
        <v>0</v>
      </c>
      <c r="H1796" s="45">
        <v>0</v>
      </c>
      <c r="I1796" s="45"/>
      <c r="J1796" s="45">
        <v>0</v>
      </c>
      <c r="K1796" s="45"/>
      <c r="L1796" s="45">
        <v>0</v>
      </c>
      <c r="M1796" s="45">
        <v>231161.17</v>
      </c>
      <c r="N1796" s="45"/>
      <c r="O1796" s="45">
        <v>0</v>
      </c>
      <c r="P1796" s="45">
        <v>0</v>
      </c>
      <c r="Q1796" s="45"/>
      <c r="R1796" s="45"/>
      <c r="S1796" s="45">
        <v>1350118.24</v>
      </c>
      <c r="T1796" s="45"/>
      <c r="U1796" s="45">
        <f t="shared" ref="U1796:U1806" si="62">SUM(F1796:S1796)</f>
        <v>1581279.41</v>
      </c>
    </row>
    <row r="1797" spans="1:21" x14ac:dyDescent="0.25">
      <c r="A1797" s="42"/>
      <c r="B1797" s="7" t="s">
        <v>58</v>
      </c>
      <c r="C1797" s="7"/>
      <c r="D1797" s="7"/>
      <c r="E1797" s="7"/>
      <c r="F1797" s="45">
        <v>0</v>
      </c>
      <c r="G1797" s="45">
        <v>0</v>
      </c>
      <c r="H1797" s="45">
        <v>0</v>
      </c>
      <c r="I1797" s="45"/>
      <c r="J1797" s="45">
        <v>0</v>
      </c>
      <c r="K1797" s="45"/>
      <c r="L1797" s="45">
        <v>0</v>
      </c>
      <c r="M1797" s="45">
        <v>25659.1</v>
      </c>
      <c r="N1797" s="45"/>
      <c r="O1797" s="45">
        <v>0</v>
      </c>
      <c r="P1797" s="45">
        <v>0</v>
      </c>
      <c r="Q1797" s="45"/>
      <c r="R1797" s="45"/>
      <c r="S1797" s="45">
        <v>273974.76</v>
      </c>
      <c r="T1797" s="45"/>
      <c r="U1797" s="45">
        <f t="shared" si="62"/>
        <v>299633.86</v>
      </c>
    </row>
    <row r="1798" spans="1:21" x14ac:dyDescent="0.25">
      <c r="A1798" s="42"/>
      <c r="B1798" s="7" t="s">
        <v>59</v>
      </c>
      <c r="C1798" s="7"/>
      <c r="D1798" s="7"/>
      <c r="E1798" s="7"/>
      <c r="F1798" s="45">
        <v>0</v>
      </c>
      <c r="G1798" s="45">
        <v>0</v>
      </c>
      <c r="H1798" s="45">
        <v>0</v>
      </c>
      <c r="I1798" s="45"/>
      <c r="J1798" s="45">
        <v>0</v>
      </c>
      <c r="K1798" s="45"/>
      <c r="L1798" s="45">
        <v>0</v>
      </c>
      <c r="M1798" s="45">
        <v>24180.35</v>
      </c>
      <c r="N1798" s="45"/>
      <c r="O1798" s="45">
        <v>0</v>
      </c>
      <c r="P1798" s="45">
        <v>0</v>
      </c>
      <c r="Q1798" s="45"/>
      <c r="R1798" s="45"/>
      <c r="S1798" s="45">
        <v>0</v>
      </c>
      <c r="T1798" s="45"/>
      <c r="U1798" s="45">
        <f t="shared" si="62"/>
        <v>24180.35</v>
      </c>
    </row>
    <row r="1799" spans="1:21" x14ac:dyDescent="0.25">
      <c r="A1799" s="42"/>
      <c r="B1799" s="7" t="s">
        <v>60</v>
      </c>
      <c r="C1799" s="7"/>
      <c r="D1799" s="7"/>
      <c r="E1799" s="7"/>
      <c r="F1799" s="45">
        <v>0</v>
      </c>
      <c r="G1799" s="45">
        <v>0</v>
      </c>
      <c r="H1799" s="45">
        <v>0</v>
      </c>
      <c r="I1799" s="45"/>
      <c r="J1799" s="45">
        <v>0</v>
      </c>
      <c r="K1799" s="45"/>
      <c r="L1799" s="45">
        <v>0</v>
      </c>
      <c r="M1799" s="45">
        <v>13053.75</v>
      </c>
      <c r="N1799" s="45"/>
      <c r="O1799" s="45">
        <v>7051.06</v>
      </c>
      <c r="P1799" s="45">
        <v>0</v>
      </c>
      <c r="Q1799" s="45"/>
      <c r="R1799" s="45"/>
      <c r="S1799" s="45">
        <v>0</v>
      </c>
      <c r="T1799" s="45"/>
      <c r="U1799" s="45">
        <f t="shared" si="62"/>
        <v>20104.810000000001</v>
      </c>
    </row>
    <row r="1800" spans="1:21" x14ac:dyDescent="0.25">
      <c r="A1800" s="42"/>
      <c r="B1800" s="7" t="s">
        <v>61</v>
      </c>
      <c r="C1800" s="7"/>
      <c r="D1800" s="7"/>
      <c r="E1800" s="7"/>
      <c r="F1800" s="45">
        <v>0</v>
      </c>
      <c r="G1800" s="45">
        <v>0</v>
      </c>
      <c r="H1800" s="45">
        <v>0</v>
      </c>
      <c r="I1800" s="45"/>
      <c r="J1800" s="45">
        <v>0</v>
      </c>
      <c r="K1800" s="45"/>
      <c r="L1800" s="45">
        <v>0</v>
      </c>
      <c r="M1800" s="45">
        <v>0</v>
      </c>
      <c r="N1800" s="45"/>
      <c r="O1800" s="45">
        <v>0</v>
      </c>
      <c r="P1800" s="45">
        <v>0</v>
      </c>
      <c r="Q1800" s="45"/>
      <c r="R1800" s="45"/>
      <c r="S1800" s="45">
        <v>0</v>
      </c>
      <c r="T1800" s="45"/>
      <c r="U1800" s="45">
        <f t="shared" si="62"/>
        <v>0</v>
      </c>
    </row>
    <row r="1801" spans="1:21" x14ac:dyDescent="0.25">
      <c r="A1801" s="42"/>
      <c r="B1801" s="7" t="s">
        <v>62</v>
      </c>
      <c r="C1801" s="7"/>
      <c r="D1801" s="7"/>
      <c r="E1801" s="7"/>
      <c r="F1801" s="45">
        <v>0</v>
      </c>
      <c r="G1801" s="45">
        <v>0</v>
      </c>
      <c r="H1801" s="45">
        <v>0</v>
      </c>
      <c r="I1801" s="45"/>
      <c r="J1801" s="45">
        <v>0</v>
      </c>
      <c r="K1801" s="45"/>
      <c r="L1801" s="45">
        <v>0</v>
      </c>
      <c r="M1801" s="45">
        <v>697693.25</v>
      </c>
      <c r="N1801" s="45"/>
      <c r="O1801" s="45">
        <v>59577.35</v>
      </c>
      <c r="P1801" s="45">
        <v>0</v>
      </c>
      <c r="Q1801" s="45"/>
      <c r="R1801" s="45"/>
      <c r="S1801" s="45">
        <v>3839612.05</v>
      </c>
      <c r="T1801" s="45"/>
      <c r="U1801" s="45">
        <f t="shared" si="62"/>
        <v>4596882.6499999994</v>
      </c>
    </row>
    <row r="1802" spans="1:21" x14ac:dyDescent="0.25">
      <c r="A1802" s="42"/>
      <c r="B1802" s="7" t="s">
        <v>63</v>
      </c>
      <c r="C1802" s="7"/>
      <c r="D1802" s="7"/>
      <c r="E1802" s="7"/>
      <c r="F1802" s="45">
        <v>0</v>
      </c>
      <c r="G1802" s="45">
        <v>0</v>
      </c>
      <c r="H1802" s="45">
        <v>0</v>
      </c>
      <c r="I1802" s="45"/>
      <c r="J1802" s="45">
        <v>0</v>
      </c>
      <c r="K1802" s="45"/>
      <c r="L1802" s="45">
        <v>0</v>
      </c>
      <c r="M1802" s="45">
        <v>0</v>
      </c>
      <c r="N1802" s="45"/>
      <c r="O1802" s="45">
        <v>0</v>
      </c>
      <c r="P1802" s="45">
        <v>0</v>
      </c>
      <c r="Q1802" s="45"/>
      <c r="R1802" s="45"/>
      <c r="S1802" s="45">
        <v>0</v>
      </c>
      <c r="T1802" s="45"/>
      <c r="U1802" s="45">
        <f t="shared" si="62"/>
        <v>0</v>
      </c>
    </row>
    <row r="1803" spans="1:21" x14ac:dyDescent="0.25">
      <c r="A1803" s="42"/>
      <c r="B1803" s="7" t="s">
        <v>64</v>
      </c>
      <c r="C1803" s="7"/>
      <c r="D1803" s="7"/>
      <c r="E1803" s="7"/>
      <c r="F1803" s="45">
        <v>0</v>
      </c>
      <c r="G1803" s="45">
        <v>0</v>
      </c>
      <c r="H1803" s="45">
        <v>0</v>
      </c>
      <c r="I1803" s="45"/>
      <c r="J1803" s="45">
        <v>0</v>
      </c>
      <c r="K1803" s="45"/>
      <c r="L1803" s="45">
        <v>0</v>
      </c>
      <c r="M1803" s="45">
        <v>0</v>
      </c>
      <c r="N1803" s="45"/>
      <c r="O1803" s="45">
        <v>0</v>
      </c>
      <c r="P1803" s="45">
        <v>0</v>
      </c>
      <c r="Q1803" s="45"/>
      <c r="R1803" s="45"/>
      <c r="S1803" s="45">
        <v>0</v>
      </c>
      <c r="T1803" s="45"/>
      <c r="U1803" s="45">
        <f t="shared" si="62"/>
        <v>0</v>
      </c>
    </row>
    <row r="1804" spans="1:21" x14ac:dyDescent="0.25">
      <c r="A1804" s="42"/>
      <c r="B1804" s="7" t="s">
        <v>65</v>
      </c>
      <c r="C1804" s="7"/>
      <c r="D1804" s="7"/>
      <c r="E1804" s="7"/>
      <c r="F1804" s="45">
        <v>0</v>
      </c>
      <c r="G1804" s="45">
        <v>0</v>
      </c>
      <c r="H1804" s="45">
        <v>0</v>
      </c>
      <c r="I1804" s="45"/>
      <c r="J1804" s="45">
        <v>0</v>
      </c>
      <c r="K1804" s="45"/>
      <c r="L1804" s="45">
        <v>0</v>
      </c>
      <c r="M1804" s="45">
        <v>0</v>
      </c>
      <c r="N1804" s="45"/>
      <c r="O1804" s="45">
        <v>0</v>
      </c>
      <c r="P1804" s="45">
        <v>0</v>
      </c>
      <c r="Q1804" s="45"/>
      <c r="R1804" s="45"/>
      <c r="S1804" s="45">
        <v>0</v>
      </c>
      <c r="T1804" s="45"/>
      <c r="U1804" s="45">
        <f t="shared" si="62"/>
        <v>0</v>
      </c>
    </row>
    <row r="1805" spans="1:21" x14ac:dyDescent="0.25">
      <c r="A1805" s="42"/>
      <c r="B1805" s="7" t="s">
        <v>66</v>
      </c>
      <c r="C1805" s="7"/>
      <c r="D1805" s="7"/>
      <c r="E1805" s="7"/>
      <c r="F1805" s="45">
        <v>0</v>
      </c>
      <c r="G1805" s="45">
        <v>0</v>
      </c>
      <c r="H1805" s="45">
        <v>0</v>
      </c>
      <c r="I1805" s="45"/>
      <c r="J1805" s="45">
        <v>0</v>
      </c>
      <c r="K1805" s="45"/>
      <c r="L1805" s="45">
        <v>0</v>
      </c>
      <c r="M1805" s="45">
        <v>27919.39</v>
      </c>
      <c r="N1805" s="45"/>
      <c r="O1805" s="45">
        <v>0</v>
      </c>
      <c r="P1805" s="45">
        <v>0</v>
      </c>
      <c r="Q1805" s="45"/>
      <c r="R1805" s="45"/>
      <c r="S1805" s="45">
        <v>0</v>
      </c>
      <c r="T1805" s="45"/>
      <c r="U1805" s="45">
        <f t="shared" si="62"/>
        <v>27919.39</v>
      </c>
    </row>
    <row r="1806" spans="1:21" x14ac:dyDescent="0.25">
      <c r="A1806" s="42"/>
      <c r="B1806" s="7" t="s">
        <v>67</v>
      </c>
      <c r="C1806" s="7"/>
      <c r="D1806" s="7"/>
      <c r="E1806" s="7"/>
      <c r="F1806" s="45">
        <v>0</v>
      </c>
      <c r="G1806" s="45">
        <v>0</v>
      </c>
      <c r="H1806" s="45">
        <v>0</v>
      </c>
      <c r="I1806" s="45"/>
      <c r="J1806" s="45">
        <v>0</v>
      </c>
      <c r="K1806" s="45"/>
      <c r="L1806" s="45">
        <v>0</v>
      </c>
      <c r="M1806" s="45">
        <v>0</v>
      </c>
      <c r="N1806" s="45"/>
      <c r="O1806" s="45">
        <v>0</v>
      </c>
      <c r="P1806" s="45">
        <v>0</v>
      </c>
      <c r="Q1806" s="45"/>
      <c r="R1806" s="45"/>
      <c r="S1806" s="45">
        <v>0</v>
      </c>
      <c r="T1806" s="45"/>
      <c r="U1806" s="45">
        <f t="shared" si="62"/>
        <v>0</v>
      </c>
    </row>
    <row r="1807" spans="1:21" x14ac:dyDescent="0.25">
      <c r="A1807" s="59" t="s">
        <v>68</v>
      </c>
      <c r="B1807" s="60" t="s">
        <v>69</v>
      </c>
      <c r="C1807" s="7"/>
      <c r="D1807" s="7"/>
      <c r="E1807" s="7"/>
      <c r="F1807" s="41">
        <v>0</v>
      </c>
      <c r="G1807" s="41">
        <v>0</v>
      </c>
      <c r="H1807" s="41">
        <v>0</v>
      </c>
      <c r="I1807" s="41"/>
      <c r="J1807" s="41">
        <v>0</v>
      </c>
      <c r="K1807" s="41"/>
      <c r="L1807" s="41">
        <v>0</v>
      </c>
      <c r="M1807" s="41">
        <v>0</v>
      </c>
      <c r="N1807" s="41"/>
      <c r="O1807" s="41">
        <v>0</v>
      </c>
      <c r="P1807" s="41">
        <v>0</v>
      </c>
      <c r="Q1807" s="41"/>
      <c r="R1807" s="41"/>
      <c r="S1807" s="41">
        <v>0</v>
      </c>
      <c r="T1807" s="41"/>
      <c r="U1807" s="41">
        <v>0</v>
      </c>
    </row>
    <row r="1808" spans="1:21" x14ac:dyDescent="0.25">
      <c r="A1808" s="59"/>
      <c r="B1808" s="7" t="s">
        <v>70</v>
      </c>
      <c r="C1808" s="7"/>
      <c r="D1808" s="7"/>
      <c r="E1808" s="7"/>
      <c r="F1808" s="45">
        <v>0</v>
      </c>
      <c r="G1808" s="45">
        <v>0</v>
      </c>
      <c r="H1808" s="45">
        <v>0</v>
      </c>
      <c r="I1808" s="45"/>
      <c r="J1808" s="45">
        <v>0</v>
      </c>
      <c r="K1808" s="45"/>
      <c r="L1808" s="45">
        <v>0</v>
      </c>
      <c r="M1808" s="45">
        <v>0</v>
      </c>
      <c r="N1808" s="45"/>
      <c r="O1808" s="45">
        <v>0</v>
      </c>
      <c r="P1808" s="45">
        <v>0</v>
      </c>
      <c r="Q1808" s="45"/>
      <c r="R1808" s="45"/>
      <c r="S1808" s="45">
        <v>0</v>
      </c>
      <c r="T1808" s="45"/>
      <c r="U1808" s="45">
        <f t="shared" ref="U1808:U1823" si="63">SUM(F1808:M1808)</f>
        <v>0</v>
      </c>
    </row>
    <row r="1809" spans="1:21" x14ac:dyDescent="0.25">
      <c r="A1809" s="59"/>
      <c r="B1809" s="7" t="s">
        <v>71</v>
      </c>
      <c r="C1809" s="7"/>
      <c r="D1809" s="7"/>
      <c r="E1809" s="7"/>
      <c r="F1809" s="45">
        <v>0</v>
      </c>
      <c r="G1809" s="45">
        <v>0</v>
      </c>
      <c r="H1809" s="45">
        <v>0</v>
      </c>
      <c r="I1809" s="45"/>
      <c r="J1809" s="45">
        <v>0</v>
      </c>
      <c r="K1809" s="45"/>
      <c r="L1809" s="45">
        <v>0</v>
      </c>
      <c r="M1809" s="45">
        <v>0</v>
      </c>
      <c r="N1809" s="45"/>
      <c r="O1809" s="45">
        <v>0</v>
      </c>
      <c r="P1809" s="45">
        <v>0</v>
      </c>
      <c r="Q1809" s="45"/>
      <c r="R1809" s="45"/>
      <c r="S1809" s="45">
        <v>0</v>
      </c>
      <c r="T1809" s="45"/>
      <c r="U1809" s="45">
        <f t="shared" si="63"/>
        <v>0</v>
      </c>
    </row>
    <row r="1810" spans="1:21" x14ac:dyDescent="0.25">
      <c r="A1810" s="59"/>
      <c r="B1810" s="7" t="s">
        <v>72</v>
      </c>
      <c r="C1810" s="7"/>
      <c r="D1810" s="7"/>
      <c r="E1810" s="7"/>
      <c r="F1810" s="45">
        <v>0</v>
      </c>
      <c r="G1810" s="45">
        <v>0</v>
      </c>
      <c r="H1810" s="45">
        <v>0</v>
      </c>
      <c r="I1810" s="45"/>
      <c r="J1810" s="45">
        <v>0</v>
      </c>
      <c r="K1810" s="45"/>
      <c r="L1810" s="45">
        <v>0</v>
      </c>
      <c r="M1810" s="45">
        <v>0</v>
      </c>
      <c r="N1810" s="45"/>
      <c r="O1810" s="45">
        <v>0</v>
      </c>
      <c r="P1810" s="45">
        <v>0</v>
      </c>
      <c r="Q1810" s="45"/>
      <c r="R1810" s="45"/>
      <c r="S1810" s="45">
        <v>0</v>
      </c>
      <c r="T1810" s="45"/>
      <c r="U1810" s="45">
        <f t="shared" si="63"/>
        <v>0</v>
      </c>
    </row>
    <row r="1811" spans="1:21" x14ac:dyDescent="0.25">
      <c r="A1811" s="59"/>
      <c r="B1811" s="7" t="s">
        <v>73</v>
      </c>
      <c r="C1811" s="7"/>
      <c r="D1811" s="7"/>
      <c r="E1811" s="7"/>
      <c r="F1811" s="45">
        <v>0</v>
      </c>
      <c r="G1811" s="45">
        <v>0</v>
      </c>
      <c r="H1811" s="45">
        <v>0</v>
      </c>
      <c r="I1811" s="45"/>
      <c r="J1811" s="45">
        <v>0</v>
      </c>
      <c r="K1811" s="45"/>
      <c r="L1811" s="45">
        <v>0</v>
      </c>
      <c r="M1811" s="45">
        <v>0</v>
      </c>
      <c r="N1811" s="45"/>
      <c r="O1811" s="45">
        <v>0</v>
      </c>
      <c r="P1811" s="45">
        <v>0</v>
      </c>
      <c r="Q1811" s="45"/>
      <c r="R1811" s="45"/>
      <c r="S1811" s="45">
        <v>0</v>
      </c>
      <c r="T1811" s="45"/>
      <c r="U1811" s="45">
        <f t="shared" si="63"/>
        <v>0</v>
      </c>
    </row>
    <row r="1812" spans="1:21" x14ac:dyDescent="0.25">
      <c r="A1812" s="59"/>
      <c r="B1812" s="7" t="s">
        <v>74</v>
      </c>
      <c r="C1812" s="7"/>
      <c r="D1812" s="7"/>
      <c r="E1812" s="7"/>
      <c r="F1812" s="45">
        <v>0</v>
      </c>
      <c r="G1812" s="45">
        <v>0</v>
      </c>
      <c r="H1812" s="45">
        <v>0</v>
      </c>
      <c r="I1812" s="45"/>
      <c r="J1812" s="45">
        <v>0</v>
      </c>
      <c r="K1812" s="45"/>
      <c r="L1812" s="45">
        <v>0</v>
      </c>
      <c r="M1812" s="45">
        <v>0</v>
      </c>
      <c r="N1812" s="45"/>
      <c r="O1812" s="45">
        <v>0</v>
      </c>
      <c r="P1812" s="45">
        <v>0</v>
      </c>
      <c r="Q1812" s="45"/>
      <c r="R1812" s="45"/>
      <c r="S1812" s="45">
        <v>0</v>
      </c>
      <c r="T1812" s="45"/>
      <c r="U1812" s="45">
        <f t="shared" si="63"/>
        <v>0</v>
      </c>
    </row>
    <row r="1813" spans="1:21" x14ac:dyDescent="0.25">
      <c r="A1813" s="59" t="s">
        <v>75</v>
      </c>
      <c r="B1813" s="60" t="s">
        <v>76</v>
      </c>
      <c r="C1813" s="7"/>
      <c r="D1813" s="7"/>
      <c r="E1813" s="7"/>
      <c r="F1813" s="41">
        <v>0</v>
      </c>
      <c r="G1813" s="41">
        <v>0</v>
      </c>
      <c r="H1813" s="41">
        <v>0</v>
      </c>
      <c r="I1813" s="41"/>
      <c r="J1813" s="41">
        <v>0</v>
      </c>
      <c r="K1813" s="41"/>
      <c r="L1813" s="41">
        <v>0</v>
      </c>
      <c r="M1813" s="41">
        <v>0</v>
      </c>
      <c r="N1813" s="41"/>
      <c r="O1813" s="41">
        <v>0</v>
      </c>
      <c r="P1813" s="45">
        <v>0</v>
      </c>
      <c r="Q1813" s="45"/>
      <c r="R1813" s="45"/>
      <c r="S1813" s="45">
        <v>0</v>
      </c>
      <c r="T1813" s="45"/>
      <c r="U1813" s="45">
        <f t="shared" si="63"/>
        <v>0</v>
      </c>
    </row>
    <row r="1814" spans="1:21" x14ac:dyDescent="0.25">
      <c r="A1814" s="59"/>
      <c r="B1814" s="60" t="s">
        <v>77</v>
      </c>
      <c r="C1814" s="7"/>
      <c r="D1814" s="7"/>
      <c r="E1814" s="7"/>
      <c r="F1814" s="45">
        <v>0</v>
      </c>
      <c r="G1814" s="45">
        <v>0</v>
      </c>
      <c r="H1814" s="45">
        <v>0</v>
      </c>
      <c r="I1814" s="45"/>
      <c r="J1814" s="45">
        <v>0</v>
      </c>
      <c r="K1814" s="45"/>
      <c r="L1814" s="45">
        <v>0</v>
      </c>
      <c r="M1814" s="45">
        <v>0</v>
      </c>
      <c r="N1814" s="45"/>
      <c r="O1814" s="45">
        <v>0</v>
      </c>
      <c r="P1814" s="45">
        <v>0</v>
      </c>
      <c r="Q1814" s="45"/>
      <c r="R1814" s="45"/>
      <c r="S1814" s="45">
        <v>0</v>
      </c>
      <c r="T1814" s="45"/>
      <c r="U1814" s="45">
        <f t="shared" si="63"/>
        <v>0</v>
      </c>
    </row>
    <row r="1815" spans="1:21" x14ac:dyDescent="0.25">
      <c r="A1815" s="59"/>
      <c r="B1815" s="7" t="s">
        <v>78</v>
      </c>
      <c r="C1815" s="7"/>
      <c r="D1815" s="7"/>
      <c r="E1815" s="7"/>
      <c r="F1815" s="45">
        <v>0</v>
      </c>
      <c r="G1815" s="45">
        <v>0</v>
      </c>
      <c r="H1815" s="45">
        <v>0</v>
      </c>
      <c r="I1815" s="45"/>
      <c r="J1815" s="45">
        <v>0</v>
      </c>
      <c r="K1815" s="45"/>
      <c r="L1815" s="45">
        <v>0</v>
      </c>
      <c r="M1815" s="45">
        <v>0</v>
      </c>
      <c r="N1815" s="45"/>
      <c r="O1815" s="45">
        <v>0</v>
      </c>
      <c r="P1815" s="45">
        <v>0</v>
      </c>
      <c r="Q1815" s="45"/>
      <c r="R1815" s="45"/>
      <c r="S1815" s="45">
        <v>0</v>
      </c>
      <c r="T1815" s="45"/>
      <c r="U1815" s="45">
        <f t="shared" si="63"/>
        <v>0</v>
      </c>
    </row>
    <row r="1816" spans="1:21" x14ac:dyDescent="0.25">
      <c r="A1816" s="59"/>
      <c r="B1816" s="7" t="s">
        <v>79</v>
      </c>
      <c r="C1816" s="7"/>
      <c r="D1816" s="7"/>
      <c r="E1816" s="7"/>
      <c r="F1816" s="45">
        <v>0</v>
      </c>
      <c r="G1816" s="45">
        <v>0</v>
      </c>
      <c r="H1816" s="45">
        <v>0</v>
      </c>
      <c r="I1816" s="45"/>
      <c r="J1816" s="45">
        <v>0</v>
      </c>
      <c r="K1816" s="45"/>
      <c r="L1816" s="45">
        <v>0</v>
      </c>
      <c r="M1816" s="45">
        <v>0</v>
      </c>
      <c r="N1816" s="45"/>
      <c r="O1816" s="45">
        <v>0</v>
      </c>
      <c r="P1816" s="45">
        <v>0</v>
      </c>
      <c r="Q1816" s="45"/>
      <c r="R1816" s="45"/>
      <c r="S1816" s="45">
        <v>0</v>
      </c>
      <c r="T1816" s="45"/>
      <c r="U1816" s="45">
        <f t="shared" si="63"/>
        <v>0</v>
      </c>
    </row>
    <row r="1817" spans="1:21" x14ac:dyDescent="0.25">
      <c r="A1817" s="59"/>
      <c r="B1817" s="7" t="s">
        <v>80</v>
      </c>
      <c r="C1817" s="7"/>
      <c r="D1817" s="7"/>
      <c r="E1817" s="7"/>
      <c r="F1817" s="45">
        <v>0</v>
      </c>
      <c r="G1817" s="45">
        <v>0</v>
      </c>
      <c r="H1817" s="45">
        <v>0</v>
      </c>
      <c r="I1817" s="45"/>
      <c r="J1817" s="45">
        <v>0</v>
      </c>
      <c r="K1817" s="45"/>
      <c r="L1817" s="45">
        <v>0</v>
      </c>
      <c r="M1817" s="45">
        <v>0</v>
      </c>
      <c r="N1817" s="45"/>
      <c r="O1817" s="45">
        <v>0</v>
      </c>
      <c r="P1817" s="45">
        <v>0</v>
      </c>
      <c r="Q1817" s="45"/>
      <c r="R1817" s="45"/>
      <c r="S1817" s="45">
        <v>0</v>
      </c>
      <c r="T1817" s="45"/>
      <c r="U1817" s="45">
        <f t="shared" si="63"/>
        <v>0</v>
      </c>
    </row>
    <row r="1818" spans="1:21" x14ac:dyDescent="0.25">
      <c r="A1818" s="59" t="s">
        <v>81</v>
      </c>
      <c r="B1818" s="60" t="s">
        <v>82</v>
      </c>
      <c r="C1818" s="7"/>
      <c r="D1818" s="7"/>
      <c r="E1818" s="7"/>
      <c r="F1818" s="41">
        <v>0</v>
      </c>
      <c r="G1818" s="41">
        <v>0</v>
      </c>
      <c r="H1818" s="41">
        <v>0</v>
      </c>
      <c r="I1818" s="41"/>
      <c r="J1818" s="41">
        <v>0</v>
      </c>
      <c r="K1818" s="41"/>
      <c r="L1818" s="41">
        <v>0</v>
      </c>
      <c r="M1818" s="41">
        <v>0</v>
      </c>
      <c r="N1818" s="41"/>
      <c r="O1818" s="41">
        <v>0</v>
      </c>
      <c r="P1818" s="45">
        <v>0</v>
      </c>
      <c r="Q1818" s="45"/>
      <c r="R1818" s="45"/>
      <c r="S1818" s="45">
        <v>0</v>
      </c>
      <c r="T1818" s="45"/>
      <c r="U1818" s="45">
        <f t="shared" si="63"/>
        <v>0</v>
      </c>
    </row>
    <row r="1819" spans="1:21" x14ac:dyDescent="0.25">
      <c r="A1819" s="59"/>
      <c r="B1819" s="7" t="s">
        <v>83</v>
      </c>
      <c r="C1819" s="7"/>
      <c r="D1819" s="7"/>
      <c r="E1819" s="7"/>
      <c r="F1819" s="45">
        <v>0</v>
      </c>
      <c r="G1819" s="45">
        <v>0</v>
      </c>
      <c r="H1819" s="45">
        <v>0</v>
      </c>
      <c r="I1819" s="45"/>
      <c r="J1819" s="45">
        <v>0</v>
      </c>
      <c r="K1819" s="45"/>
      <c r="L1819" s="45">
        <v>0</v>
      </c>
      <c r="M1819" s="45">
        <v>0</v>
      </c>
      <c r="N1819" s="45"/>
      <c r="O1819" s="45">
        <v>0</v>
      </c>
      <c r="P1819" s="45">
        <v>0</v>
      </c>
      <c r="Q1819" s="45"/>
      <c r="R1819" s="45"/>
      <c r="S1819" s="45">
        <v>0</v>
      </c>
      <c r="T1819" s="45"/>
      <c r="U1819" s="45">
        <f t="shared" si="63"/>
        <v>0</v>
      </c>
    </row>
    <row r="1820" spans="1:21" x14ac:dyDescent="0.25">
      <c r="A1820" s="59"/>
      <c r="B1820" s="7" t="s">
        <v>84</v>
      </c>
      <c r="C1820" s="7"/>
      <c r="D1820" s="7"/>
      <c r="E1820" s="7"/>
      <c r="F1820" s="45">
        <v>0</v>
      </c>
      <c r="G1820" s="45">
        <v>0</v>
      </c>
      <c r="H1820" s="45">
        <v>0</v>
      </c>
      <c r="I1820" s="45"/>
      <c r="J1820" s="45">
        <v>0</v>
      </c>
      <c r="K1820" s="45"/>
      <c r="L1820" s="45">
        <v>0</v>
      </c>
      <c r="M1820" s="45">
        <v>0</v>
      </c>
      <c r="N1820" s="45"/>
      <c r="O1820" s="45">
        <v>0</v>
      </c>
      <c r="P1820" s="45">
        <v>0</v>
      </c>
      <c r="Q1820" s="45"/>
      <c r="R1820" s="45"/>
      <c r="S1820" s="45">
        <v>0</v>
      </c>
      <c r="T1820" s="45"/>
      <c r="U1820" s="45">
        <f t="shared" si="63"/>
        <v>0</v>
      </c>
    </row>
    <row r="1821" spans="1:21" x14ac:dyDescent="0.25">
      <c r="A1821" s="59"/>
      <c r="B1821" s="7" t="s">
        <v>85</v>
      </c>
      <c r="C1821" s="7"/>
      <c r="D1821" s="7"/>
      <c r="E1821" s="7"/>
      <c r="F1821" s="45">
        <v>0</v>
      </c>
      <c r="G1821" s="45">
        <v>0</v>
      </c>
      <c r="H1821" s="45">
        <v>0</v>
      </c>
      <c r="I1821" s="45"/>
      <c r="J1821" s="45">
        <v>0</v>
      </c>
      <c r="K1821" s="45"/>
      <c r="L1821" s="45">
        <v>0</v>
      </c>
      <c r="M1821" s="45">
        <v>0</v>
      </c>
      <c r="N1821" s="45"/>
      <c r="O1821" s="45">
        <v>0</v>
      </c>
      <c r="P1821" s="45">
        <v>0</v>
      </c>
      <c r="Q1821" s="45"/>
      <c r="R1821" s="45"/>
      <c r="S1821" s="45">
        <v>0</v>
      </c>
      <c r="T1821" s="45"/>
      <c r="U1821" s="45">
        <f t="shared" si="63"/>
        <v>0</v>
      </c>
    </row>
    <row r="1822" spans="1:21" x14ac:dyDescent="0.25">
      <c r="A1822" s="59"/>
      <c r="B1822" s="7" t="s">
        <v>86</v>
      </c>
      <c r="C1822" s="7"/>
      <c r="D1822" s="7"/>
      <c r="E1822" s="7"/>
      <c r="F1822" s="45">
        <v>0</v>
      </c>
      <c r="G1822" s="45">
        <v>0</v>
      </c>
      <c r="H1822" s="45">
        <v>0</v>
      </c>
      <c r="I1822" s="45"/>
      <c r="J1822" s="45">
        <v>0</v>
      </c>
      <c r="K1822" s="45"/>
      <c r="L1822" s="45">
        <v>0</v>
      </c>
      <c r="M1822" s="45">
        <v>0</v>
      </c>
      <c r="N1822" s="45"/>
      <c r="O1822" s="45">
        <v>0</v>
      </c>
      <c r="P1822" s="45">
        <v>0</v>
      </c>
      <c r="Q1822" s="45"/>
      <c r="R1822" s="45"/>
      <c r="S1822" s="45">
        <v>0</v>
      </c>
      <c r="T1822" s="45"/>
      <c r="U1822" s="45">
        <f t="shared" si="63"/>
        <v>0</v>
      </c>
    </row>
    <row r="1823" spans="1:21" x14ac:dyDescent="0.25">
      <c r="A1823" s="42"/>
      <c r="B1823" s="7" t="s">
        <v>87</v>
      </c>
      <c r="C1823" s="7"/>
      <c r="D1823" s="7"/>
      <c r="E1823" s="7"/>
      <c r="F1823" s="45">
        <v>0</v>
      </c>
      <c r="G1823" s="45">
        <v>0</v>
      </c>
      <c r="H1823" s="45">
        <v>0</v>
      </c>
      <c r="I1823" s="45"/>
      <c r="J1823" s="45">
        <v>0</v>
      </c>
      <c r="K1823" s="45"/>
      <c r="L1823" s="45">
        <v>0</v>
      </c>
      <c r="M1823" s="45">
        <v>0</v>
      </c>
      <c r="N1823" s="45"/>
      <c r="O1823" s="45">
        <v>0</v>
      </c>
      <c r="P1823" s="45">
        <v>0</v>
      </c>
      <c r="Q1823" s="45"/>
      <c r="R1823" s="45"/>
      <c r="S1823" s="45">
        <v>0</v>
      </c>
      <c r="T1823" s="45"/>
      <c r="U1823" s="45">
        <f t="shared" si="63"/>
        <v>0</v>
      </c>
    </row>
    <row r="1824" spans="1:21" x14ac:dyDescent="0.25">
      <c r="A1824" s="42"/>
      <c r="B1824" s="60" t="s">
        <v>88</v>
      </c>
      <c r="C1824" s="7"/>
      <c r="D1824" s="7"/>
      <c r="E1824" s="7"/>
      <c r="F1824" s="61">
        <f>+F1758+F1739+F1745</f>
        <v>18355772.060000002</v>
      </c>
      <c r="G1824" s="61">
        <f>+G1758+G1739+G1745</f>
        <v>20834030.159999996</v>
      </c>
      <c r="H1824" s="61">
        <f>+H1758+H1739+H1745</f>
        <v>24276190.309999999</v>
      </c>
      <c r="I1824" s="61"/>
      <c r="J1824" s="61">
        <f>+J1758+J1739+J1745</f>
        <v>22743052.66</v>
      </c>
      <c r="K1824" s="61"/>
      <c r="L1824" s="61">
        <f>+L1758+L1739+L1745</f>
        <v>21093146.039999999</v>
      </c>
      <c r="M1824" s="61">
        <f>+M1758+M1739+M1745+M1795</f>
        <v>33222119.820000004</v>
      </c>
      <c r="N1824" s="61"/>
      <c r="O1824" s="61">
        <f>+O1758+O1739+O1745+O1795</f>
        <v>23572294.610000003</v>
      </c>
      <c r="P1824" s="61">
        <f>+P1758+P1739+P1745+P1795</f>
        <v>20886024.309999999</v>
      </c>
      <c r="Q1824" s="61"/>
      <c r="R1824" s="61"/>
      <c r="S1824" s="61">
        <f>+S1758+S1739+S1745+S1795</f>
        <v>33401324.980000004</v>
      </c>
      <c r="T1824" s="61"/>
      <c r="U1824" s="61">
        <f>+U1758+U1745+U1739+U1795</f>
        <v>218383954.95000002</v>
      </c>
    </row>
    <row r="1825" spans="1:22" x14ac:dyDescent="0.25">
      <c r="A1825" s="42"/>
      <c r="B1825" s="60"/>
      <c r="C1825" s="7"/>
      <c r="D1825" s="7"/>
      <c r="E1825" s="7"/>
      <c r="F1825" s="45"/>
      <c r="G1825" s="45"/>
      <c r="H1825" s="45"/>
      <c r="I1825" s="45"/>
      <c r="J1825" s="45"/>
      <c r="K1825" s="45"/>
      <c r="L1825" s="45"/>
      <c r="M1825" s="45"/>
      <c r="N1825" s="45"/>
      <c r="O1825" s="45"/>
      <c r="P1825" s="45"/>
      <c r="Q1825" s="45"/>
      <c r="R1825" s="45"/>
      <c r="S1825" s="45"/>
      <c r="T1825" s="45"/>
      <c r="U1825" s="45"/>
    </row>
    <row r="1826" spans="1:22" x14ac:dyDescent="0.25">
      <c r="A1826" s="42"/>
      <c r="B1826" s="60"/>
      <c r="C1826" s="7"/>
      <c r="D1826" s="7"/>
      <c r="E1826" s="7"/>
      <c r="F1826" s="45"/>
      <c r="G1826" s="45"/>
      <c r="H1826" s="45"/>
      <c r="I1826" s="45"/>
      <c r="J1826" s="45"/>
      <c r="K1826" s="45"/>
      <c r="L1826" s="45"/>
      <c r="M1826" s="45"/>
      <c r="N1826" s="45"/>
      <c r="O1826" s="45"/>
      <c r="P1826" s="45"/>
      <c r="Q1826" s="45"/>
      <c r="R1826" s="45"/>
      <c r="S1826" s="45"/>
      <c r="T1826" s="45"/>
    </row>
    <row r="1827" spans="1:22" x14ac:dyDescent="0.25">
      <c r="A1827" s="42"/>
      <c r="B1827" s="60"/>
      <c r="C1827" s="7"/>
      <c r="D1827" s="7"/>
      <c r="E1827" s="7"/>
      <c r="F1827" s="45"/>
      <c r="G1827" s="45"/>
      <c r="H1827" s="45"/>
      <c r="I1827" s="45"/>
      <c r="J1827" s="45"/>
      <c r="K1827" s="45"/>
      <c r="L1827" s="45"/>
      <c r="M1827" s="45"/>
      <c r="N1827" s="45"/>
      <c r="O1827" s="45"/>
      <c r="P1827" s="45"/>
      <c r="Q1827" s="45"/>
      <c r="R1827" s="45"/>
      <c r="S1827" s="45"/>
      <c r="T1827" s="45"/>
    </row>
    <row r="1828" spans="1:22" x14ac:dyDescent="0.25">
      <c r="A1828" s="59" t="s">
        <v>89</v>
      </c>
      <c r="B1828" s="60" t="s">
        <v>90</v>
      </c>
      <c r="C1828" s="7"/>
      <c r="D1828" s="7"/>
      <c r="E1828" s="7"/>
      <c r="F1828" s="45"/>
      <c r="G1828" s="45"/>
      <c r="H1828" s="45"/>
      <c r="I1828" s="45"/>
      <c r="J1828" s="45"/>
      <c r="K1828" s="45"/>
      <c r="L1828" s="45"/>
      <c r="M1828" s="45"/>
      <c r="N1828" s="45"/>
      <c r="O1828" s="45"/>
      <c r="P1828" s="45"/>
      <c r="Q1828" s="45"/>
      <c r="R1828" s="45"/>
      <c r="S1828" s="45"/>
      <c r="T1828" s="45"/>
    </row>
    <row r="1829" spans="1:22" x14ac:dyDescent="0.25">
      <c r="A1829" s="59" t="s">
        <v>91</v>
      </c>
      <c r="B1829" s="60" t="s">
        <v>92</v>
      </c>
      <c r="C1829" s="7"/>
      <c r="D1829" s="7"/>
      <c r="E1829" s="7"/>
      <c r="F1829" s="41">
        <v>0</v>
      </c>
      <c r="G1829" s="41">
        <v>0</v>
      </c>
      <c r="H1829" s="41">
        <v>0</v>
      </c>
      <c r="I1829" s="41"/>
      <c r="J1829" s="41">
        <v>0</v>
      </c>
      <c r="K1829" s="41"/>
      <c r="L1829" s="41">
        <v>0</v>
      </c>
      <c r="M1829" s="41">
        <v>0</v>
      </c>
      <c r="N1829" s="41"/>
      <c r="O1829" s="41">
        <v>0</v>
      </c>
      <c r="P1829" s="41">
        <v>0</v>
      </c>
      <c r="Q1829" s="41"/>
      <c r="R1829" s="41"/>
      <c r="S1829" s="41">
        <v>0</v>
      </c>
      <c r="T1829" s="41"/>
      <c r="U1829" s="41">
        <v>0</v>
      </c>
    </row>
    <row r="1830" spans="1:22" x14ac:dyDescent="0.25">
      <c r="A1830" s="42"/>
      <c r="B1830" s="7" t="s">
        <v>93</v>
      </c>
      <c r="C1830" s="7"/>
      <c r="D1830" s="7" t="s">
        <v>94</v>
      </c>
      <c r="E1830" s="7"/>
      <c r="F1830" s="45">
        <v>0</v>
      </c>
      <c r="G1830" s="45">
        <v>0</v>
      </c>
      <c r="H1830" s="45">
        <v>0</v>
      </c>
      <c r="I1830" s="45"/>
      <c r="J1830" s="45">
        <v>0</v>
      </c>
      <c r="K1830" s="45"/>
      <c r="L1830" s="45">
        <v>0</v>
      </c>
      <c r="M1830" s="45">
        <v>0</v>
      </c>
      <c r="N1830" s="45"/>
      <c r="O1830" s="45">
        <v>0</v>
      </c>
      <c r="P1830" s="45">
        <v>0</v>
      </c>
      <c r="Q1830" s="45"/>
      <c r="R1830" s="45"/>
      <c r="S1830" s="45">
        <v>0</v>
      </c>
      <c r="T1830" s="45"/>
      <c r="U1830" s="45">
        <v>0</v>
      </c>
    </row>
    <row r="1831" spans="1:22" x14ac:dyDescent="0.25">
      <c r="A1831" s="42">
        <v>0</v>
      </c>
      <c r="B1831" s="7" t="s">
        <v>95</v>
      </c>
      <c r="C1831" s="7"/>
      <c r="D1831" s="7"/>
      <c r="E1831" s="7"/>
      <c r="F1831" s="45">
        <v>0</v>
      </c>
      <c r="G1831" s="45">
        <v>0</v>
      </c>
      <c r="H1831" s="45">
        <v>0</v>
      </c>
      <c r="I1831" s="45"/>
      <c r="J1831" s="45">
        <v>0</v>
      </c>
      <c r="K1831" s="45"/>
      <c r="L1831" s="45">
        <v>0</v>
      </c>
      <c r="M1831" s="45">
        <v>0</v>
      </c>
      <c r="N1831" s="45"/>
      <c r="O1831" s="45">
        <v>0</v>
      </c>
      <c r="P1831" s="45">
        <v>0</v>
      </c>
      <c r="Q1831" s="45"/>
      <c r="R1831" s="45"/>
      <c r="S1831" s="45">
        <v>0</v>
      </c>
      <c r="T1831" s="45"/>
      <c r="U1831" s="45">
        <v>0</v>
      </c>
    </row>
    <row r="1832" spans="1:22" x14ac:dyDescent="0.25">
      <c r="A1832" s="59" t="s">
        <v>96</v>
      </c>
      <c r="B1832" s="62" t="s">
        <v>97</v>
      </c>
      <c r="C1832" s="7"/>
      <c r="D1832" s="7"/>
      <c r="E1832" s="7"/>
      <c r="F1832" s="41">
        <v>0</v>
      </c>
      <c r="G1832" s="41">
        <v>0</v>
      </c>
      <c r="H1832" s="41">
        <v>0</v>
      </c>
      <c r="I1832" s="41"/>
      <c r="J1832" s="41">
        <v>0</v>
      </c>
      <c r="K1832" s="41"/>
      <c r="L1832" s="41">
        <v>0</v>
      </c>
      <c r="M1832" s="41">
        <v>0</v>
      </c>
      <c r="N1832" s="41"/>
      <c r="O1832" s="41">
        <v>0</v>
      </c>
      <c r="P1832" s="41">
        <v>0</v>
      </c>
      <c r="Q1832" s="41"/>
      <c r="R1832" s="41"/>
      <c r="S1832" s="41">
        <v>0</v>
      </c>
      <c r="T1832" s="41"/>
      <c r="U1832" s="41">
        <v>0</v>
      </c>
    </row>
    <row r="1833" spans="1:22" x14ac:dyDescent="0.25">
      <c r="A1833" s="42"/>
      <c r="B1833" s="7" t="s">
        <v>98</v>
      </c>
      <c r="C1833" s="7"/>
      <c r="D1833" s="7"/>
      <c r="E1833" s="7"/>
      <c r="F1833" s="45">
        <v>0</v>
      </c>
      <c r="G1833" s="45">
        <v>0</v>
      </c>
      <c r="H1833" s="45">
        <v>0</v>
      </c>
      <c r="I1833" s="45"/>
      <c r="J1833" s="45">
        <v>0</v>
      </c>
      <c r="K1833" s="45"/>
      <c r="L1833" s="45">
        <v>0</v>
      </c>
      <c r="M1833" s="45">
        <v>0</v>
      </c>
      <c r="N1833" s="45"/>
      <c r="O1833" s="45">
        <v>0</v>
      </c>
      <c r="P1833" s="45">
        <v>0</v>
      </c>
      <c r="Q1833" s="45"/>
      <c r="R1833" s="45"/>
      <c r="S1833" s="45">
        <v>0</v>
      </c>
      <c r="T1833" s="45"/>
      <c r="U1833" s="45">
        <v>0</v>
      </c>
    </row>
    <row r="1834" spans="1:22" x14ac:dyDescent="0.25">
      <c r="A1834" s="42"/>
      <c r="B1834" s="7" t="s">
        <v>99</v>
      </c>
      <c r="C1834" s="7"/>
      <c r="D1834" s="7"/>
      <c r="E1834" s="7"/>
      <c r="F1834" s="45">
        <v>0</v>
      </c>
      <c r="G1834" s="45">
        <v>0</v>
      </c>
      <c r="H1834" s="45">
        <v>0</v>
      </c>
      <c r="I1834" s="45"/>
      <c r="J1834" s="45">
        <v>0</v>
      </c>
      <c r="K1834" s="45"/>
      <c r="L1834" s="45">
        <v>0</v>
      </c>
      <c r="M1834" s="45">
        <v>0</v>
      </c>
      <c r="N1834" s="45"/>
      <c r="O1834" s="45">
        <v>0</v>
      </c>
      <c r="P1834" s="45">
        <v>0</v>
      </c>
      <c r="Q1834" s="45"/>
      <c r="R1834" s="45"/>
      <c r="S1834" s="45">
        <v>0</v>
      </c>
      <c r="T1834" s="45"/>
      <c r="U1834" s="45">
        <v>0</v>
      </c>
    </row>
    <row r="1835" spans="1:22" x14ac:dyDescent="0.25">
      <c r="A1835" s="59" t="s">
        <v>100</v>
      </c>
      <c r="B1835" s="60" t="s">
        <v>101</v>
      </c>
      <c r="C1835" s="7"/>
      <c r="D1835" s="7"/>
      <c r="E1835" s="7"/>
      <c r="F1835" s="41">
        <v>0</v>
      </c>
      <c r="G1835" s="41">
        <v>0</v>
      </c>
      <c r="H1835" s="41">
        <v>0</v>
      </c>
      <c r="I1835" s="41"/>
      <c r="J1835" s="41">
        <v>0</v>
      </c>
      <c r="K1835" s="41"/>
      <c r="L1835" s="41">
        <v>0</v>
      </c>
      <c r="M1835" s="41">
        <v>0</v>
      </c>
      <c r="N1835" s="41"/>
      <c r="O1835" s="41">
        <v>0</v>
      </c>
      <c r="P1835" s="41">
        <v>0</v>
      </c>
      <c r="Q1835" s="41"/>
      <c r="R1835" s="41"/>
      <c r="S1835" s="41">
        <v>0</v>
      </c>
      <c r="T1835" s="41"/>
      <c r="U1835" s="41">
        <v>0</v>
      </c>
    </row>
    <row r="1836" spans="1:22" x14ac:dyDescent="0.25">
      <c r="A1836" s="42"/>
      <c r="B1836" s="63" t="s">
        <v>102</v>
      </c>
      <c r="C1836" s="7"/>
      <c r="D1836" s="7"/>
      <c r="E1836" s="7"/>
      <c r="F1836" s="45">
        <v>0</v>
      </c>
      <c r="G1836" s="45">
        <v>0</v>
      </c>
      <c r="H1836" s="45">
        <v>0</v>
      </c>
      <c r="I1836" s="45"/>
      <c r="J1836" s="45">
        <v>0</v>
      </c>
      <c r="K1836" s="45"/>
      <c r="L1836" s="45">
        <v>0</v>
      </c>
      <c r="M1836" s="45">
        <v>0</v>
      </c>
      <c r="N1836" s="45"/>
      <c r="O1836" s="45">
        <v>0</v>
      </c>
      <c r="P1836" s="45">
        <v>0</v>
      </c>
      <c r="Q1836" s="45"/>
      <c r="R1836" s="45"/>
      <c r="S1836" s="45">
        <v>0</v>
      </c>
      <c r="T1836" s="45"/>
      <c r="U1836" s="45">
        <v>0</v>
      </c>
    </row>
    <row r="1837" spans="1:22" x14ac:dyDescent="0.25">
      <c r="A1837" s="42"/>
      <c r="B1837" s="63" t="s">
        <v>103</v>
      </c>
      <c r="C1837" s="7"/>
      <c r="D1837" s="7"/>
      <c r="E1837" s="7"/>
      <c r="F1837" s="64">
        <v>0</v>
      </c>
      <c r="G1837" s="64">
        <v>0</v>
      </c>
      <c r="H1837" s="64">
        <v>0</v>
      </c>
      <c r="I1837" s="64"/>
      <c r="J1837" s="64">
        <v>0</v>
      </c>
      <c r="K1837" s="64"/>
      <c r="L1837" s="64">
        <v>0</v>
      </c>
      <c r="M1837" s="64">
        <v>0</v>
      </c>
      <c r="N1837" s="64"/>
      <c r="O1837" s="64">
        <v>0</v>
      </c>
      <c r="P1837" s="64">
        <v>0</v>
      </c>
      <c r="Q1837" s="64"/>
      <c r="R1837" s="64"/>
      <c r="S1837" s="64">
        <v>0</v>
      </c>
      <c r="T1837" s="64"/>
      <c r="U1837" s="64">
        <v>0</v>
      </c>
    </row>
    <row r="1838" spans="1:22" x14ac:dyDescent="0.25">
      <c r="A1838" s="42"/>
      <c r="B1838" s="60" t="s">
        <v>104</v>
      </c>
      <c r="C1838" s="7"/>
      <c r="D1838" s="7"/>
      <c r="E1838" s="7"/>
      <c r="F1838" s="41">
        <f>+F1834+F1833+F1832+F1831+F1829+F1828</f>
        <v>0</v>
      </c>
      <c r="G1838" s="41">
        <f>+G1834+G1833+G1832+G1831+G1829+G1828</f>
        <v>0</v>
      </c>
      <c r="H1838" s="41">
        <f>+H1834+H1833+H1832+H1831+H1829+H1828</f>
        <v>0</v>
      </c>
      <c r="I1838" s="41"/>
      <c r="J1838" s="41">
        <f>+J1834+J1833+J1832+J1831+J1829+J1828</f>
        <v>0</v>
      </c>
      <c r="K1838" s="41"/>
      <c r="L1838" s="41">
        <f>+L1834+L1833+L1832+L1831+L1829+L1828</f>
        <v>0</v>
      </c>
      <c r="M1838" s="41">
        <v>0</v>
      </c>
      <c r="N1838" s="41"/>
      <c r="O1838" s="41">
        <v>0</v>
      </c>
      <c r="P1838" s="41">
        <v>0</v>
      </c>
      <c r="Q1838" s="41"/>
      <c r="R1838" s="41"/>
      <c r="S1838" s="41">
        <v>0</v>
      </c>
      <c r="T1838" s="41"/>
      <c r="U1838" s="41">
        <f>+U1834+U1833+U1832+U1831+U1829+S1828</f>
        <v>0</v>
      </c>
    </row>
    <row r="1839" spans="1:22" x14ac:dyDescent="0.25">
      <c r="A1839" s="42"/>
      <c r="B1839" s="60"/>
      <c r="C1839" s="7"/>
      <c r="D1839" s="7"/>
      <c r="E1839" s="7"/>
      <c r="F1839" s="45"/>
      <c r="G1839" s="45"/>
      <c r="H1839" s="45"/>
      <c r="I1839" s="45"/>
      <c r="J1839" s="45"/>
      <c r="K1839" s="45"/>
      <c r="L1839" s="45"/>
      <c r="M1839" s="45">
        <v>0</v>
      </c>
      <c r="N1839" s="45"/>
      <c r="O1839" s="45">
        <v>0</v>
      </c>
      <c r="P1839" s="45">
        <v>0</v>
      </c>
      <c r="Q1839" s="45"/>
      <c r="R1839" s="45"/>
      <c r="S1839" s="45">
        <v>0</v>
      </c>
      <c r="T1839" s="45"/>
      <c r="U1839" s="45"/>
    </row>
    <row r="1840" spans="1:22" ht="15.75" thickBot="1" x14ac:dyDescent="0.3">
      <c r="A1840" s="7"/>
      <c r="B1840" s="60" t="s">
        <v>105</v>
      </c>
      <c r="C1840" s="7"/>
      <c r="D1840" s="7"/>
      <c r="E1840" s="7"/>
      <c r="F1840" s="65">
        <f t="shared" ref="F1840:L1840" si="64">+F1838+F1824</f>
        <v>18355772.060000002</v>
      </c>
      <c r="G1840" s="65">
        <f t="shared" si="64"/>
        <v>20834030.159999996</v>
      </c>
      <c r="H1840" s="65">
        <f t="shared" si="64"/>
        <v>24276190.309999999</v>
      </c>
      <c r="I1840" s="65"/>
      <c r="J1840" s="65">
        <f t="shared" si="64"/>
        <v>22743052.66</v>
      </c>
      <c r="K1840" s="65"/>
      <c r="L1840" s="65">
        <f t="shared" si="64"/>
        <v>21093146.039999999</v>
      </c>
      <c r="M1840" s="65">
        <f>+M1838+M1824</f>
        <v>33222119.820000004</v>
      </c>
      <c r="N1840" s="65"/>
      <c r="O1840" s="65">
        <f>+O1838+O1824</f>
        <v>23572294.610000003</v>
      </c>
      <c r="P1840" s="65">
        <f>+P1838+P1824</f>
        <v>20886024.309999999</v>
      </c>
      <c r="Q1840" s="65"/>
      <c r="R1840" s="65"/>
      <c r="S1840" s="65">
        <f>+S1838+S1824</f>
        <v>33401324.980000004</v>
      </c>
      <c r="T1840" s="65"/>
      <c r="U1840" s="65">
        <f>+U1838+U1824</f>
        <v>218383954.95000002</v>
      </c>
      <c r="V1840" s="28">
        <v>218441254.94</v>
      </c>
    </row>
    <row r="1841" spans="1:22" ht="15.75" thickTop="1" x14ac:dyDescent="0.25">
      <c r="A1841" s="7"/>
      <c r="B1841" s="60"/>
      <c r="C1841" s="7"/>
      <c r="D1841" s="7"/>
      <c r="E1841" s="7"/>
      <c r="F1841" s="41" t="s">
        <v>199</v>
      </c>
      <c r="G1841" s="41"/>
      <c r="H1841" s="41"/>
      <c r="I1841" s="41"/>
      <c r="J1841" s="41"/>
      <c r="K1841" s="41"/>
      <c r="L1841" s="41"/>
      <c r="M1841" s="41"/>
      <c r="N1841" s="41"/>
      <c r="O1841" s="41"/>
      <c r="P1841" s="41"/>
      <c r="Q1841" s="41"/>
      <c r="R1841" s="41"/>
      <c r="S1841" s="41"/>
      <c r="T1841" s="41"/>
    </row>
    <row r="1842" spans="1:22" x14ac:dyDescent="0.25">
      <c r="A1842" s="7"/>
      <c r="B1842" s="60"/>
      <c r="C1842" s="7"/>
      <c r="D1842" s="7"/>
      <c r="E1842" s="7"/>
      <c r="F1842" s="41"/>
      <c r="G1842" s="41"/>
      <c r="H1842" s="41"/>
      <c r="I1842" s="41"/>
      <c r="J1842" s="41"/>
      <c r="K1842" s="41"/>
      <c r="L1842" s="41"/>
      <c r="M1842" s="41"/>
      <c r="N1842" s="41"/>
      <c r="O1842" s="41"/>
      <c r="P1842" s="41"/>
      <c r="Q1842" s="41"/>
      <c r="R1842" s="41"/>
      <c r="S1842" s="41"/>
      <c r="T1842" s="41"/>
      <c r="U1842" s="28"/>
    </row>
    <row r="1843" spans="1:22" x14ac:dyDescent="0.25">
      <c r="A1843" s="7"/>
      <c r="B1843" s="60"/>
      <c r="C1843" s="7"/>
      <c r="D1843" s="7"/>
      <c r="E1843" s="7"/>
      <c r="F1843" s="41"/>
      <c r="G1843" s="41"/>
      <c r="H1843" s="41"/>
      <c r="I1843" s="41"/>
      <c r="J1843" s="41"/>
      <c r="K1843" s="41"/>
      <c r="L1843" s="41"/>
      <c r="M1843" s="41"/>
      <c r="N1843" s="41"/>
      <c r="O1843" s="41"/>
      <c r="P1843" s="41"/>
      <c r="Q1843" s="41"/>
      <c r="R1843" s="41"/>
      <c r="S1843" s="41"/>
      <c r="T1843" s="41"/>
    </row>
    <row r="1844" spans="1:22" x14ac:dyDescent="0.25">
      <c r="A1844" s="7"/>
      <c r="B1844" s="60"/>
      <c r="C1844" s="7"/>
      <c r="D1844" s="7"/>
      <c r="E1844" s="7"/>
      <c r="F1844" s="41"/>
      <c r="G1844" s="41"/>
      <c r="H1844" s="41"/>
      <c r="I1844" s="41"/>
      <c r="J1844" s="41"/>
      <c r="K1844" s="41"/>
      <c r="L1844" s="41"/>
      <c r="M1844" s="41"/>
      <c r="N1844" s="41"/>
      <c r="O1844" s="28"/>
      <c r="P1844" s="41"/>
      <c r="Q1844" s="41"/>
      <c r="R1844" s="41"/>
      <c r="S1844" s="41"/>
      <c r="T1844" s="41"/>
      <c r="U1844" s="28"/>
      <c r="V1844" s="28">
        <f>+U1840-V1840</f>
        <v>-57299.989999979734</v>
      </c>
    </row>
    <row r="1845" spans="1:22" x14ac:dyDescent="0.25">
      <c r="A1845" s="418" t="s">
        <v>106</v>
      </c>
      <c r="B1845" s="418"/>
      <c r="C1845" s="418"/>
      <c r="D1845" s="418"/>
      <c r="E1845" s="418"/>
      <c r="F1845" s="424" t="s">
        <v>107</v>
      </c>
      <c r="G1845" s="424"/>
      <c r="H1845" s="424"/>
      <c r="I1845" s="424"/>
      <c r="J1845" s="424"/>
      <c r="K1845" s="424"/>
      <c r="L1845" s="424"/>
      <c r="M1845" s="424"/>
      <c r="N1845" s="424"/>
      <c r="O1845" s="424"/>
      <c r="P1845" s="424"/>
      <c r="Q1845" s="424"/>
      <c r="R1845" s="424"/>
      <c r="S1845" s="424"/>
      <c r="T1845" s="273"/>
      <c r="U1845" s="28"/>
    </row>
    <row r="1846" spans="1:22" x14ac:dyDescent="0.25">
      <c r="A1846" s="67"/>
      <c r="B1846" s="30"/>
      <c r="C1846" s="30"/>
      <c r="D1846" s="29"/>
      <c r="E1846" s="29"/>
      <c r="F1846" s="30"/>
      <c r="G1846" s="30"/>
      <c r="H1846" s="30"/>
      <c r="I1846" s="30"/>
      <c r="J1846" s="30"/>
      <c r="K1846" s="30"/>
      <c r="L1846" s="30"/>
      <c r="M1846" s="30"/>
      <c r="N1846" s="30"/>
      <c r="O1846" s="30"/>
      <c r="P1846" s="30"/>
      <c r="Q1846" s="30"/>
      <c r="R1846" s="30"/>
      <c r="S1846" s="278"/>
      <c r="T1846" s="278"/>
      <c r="U1846" s="28"/>
    </row>
    <row r="1847" spans="1:22" x14ac:dyDescent="0.25">
      <c r="A1847" s="30"/>
      <c r="B1847" s="30"/>
      <c r="C1847" s="30"/>
      <c r="D1847" s="29"/>
      <c r="E1847" s="29"/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  <c r="P1847" s="30"/>
      <c r="Q1847" s="30"/>
      <c r="R1847" s="30"/>
      <c r="S1847" s="30"/>
      <c r="T1847" s="30"/>
    </row>
    <row r="1848" spans="1:22" ht="15" customHeight="1" x14ac:dyDescent="0.25">
      <c r="A1848" s="421" t="s">
        <v>193</v>
      </c>
      <c r="B1848" s="421"/>
      <c r="C1848" s="421"/>
      <c r="D1848" s="421"/>
      <c r="E1848" s="421"/>
      <c r="F1848" s="419" t="s">
        <v>202</v>
      </c>
      <c r="G1848" s="419"/>
      <c r="H1848" s="419"/>
      <c r="I1848" s="419"/>
      <c r="J1848" s="419"/>
      <c r="K1848" s="419"/>
      <c r="L1848" s="419"/>
      <c r="M1848" s="419"/>
      <c r="N1848" s="419"/>
      <c r="O1848" s="419"/>
      <c r="P1848" s="419"/>
      <c r="Q1848" s="419"/>
      <c r="R1848" s="419"/>
      <c r="S1848" s="419"/>
      <c r="T1848" s="271"/>
      <c r="U1848" s="28"/>
    </row>
    <row r="1849" spans="1:22" x14ac:dyDescent="0.25">
      <c r="A1849" s="420" t="s">
        <v>108</v>
      </c>
      <c r="B1849" s="420"/>
      <c r="C1849" s="420"/>
      <c r="D1849" s="420"/>
      <c r="E1849" s="420"/>
      <c r="F1849" s="420" t="s">
        <v>195</v>
      </c>
      <c r="G1849" s="420"/>
      <c r="H1849" s="420"/>
      <c r="I1849" s="420"/>
      <c r="J1849" s="420"/>
      <c r="K1849" s="420"/>
      <c r="L1849" s="420"/>
      <c r="M1849" s="420"/>
      <c r="N1849" s="420"/>
      <c r="O1849" s="420"/>
      <c r="P1849" s="420"/>
      <c r="Q1849" s="420"/>
      <c r="R1849" s="420"/>
      <c r="S1849" s="420"/>
      <c r="T1849" s="272"/>
    </row>
    <row r="1850" spans="1:22" x14ac:dyDescent="0.25">
      <c r="A1850" s="29"/>
      <c r="B1850" s="29"/>
      <c r="C1850" s="29"/>
      <c r="D1850" s="29"/>
      <c r="E1850" s="29"/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9"/>
      <c r="Q1850" s="29"/>
      <c r="R1850" s="29"/>
      <c r="S1850" s="29"/>
      <c r="T1850" s="29"/>
    </row>
    <row r="1886" spans="1:9" x14ac:dyDescent="0.25">
      <c r="A1886" s="29"/>
      <c r="B1886" s="29"/>
      <c r="C1886" s="29"/>
      <c r="D1886" s="29"/>
      <c r="E1886" s="29"/>
      <c r="F1886" s="29"/>
      <c r="G1886" s="29"/>
    </row>
    <row r="1887" spans="1:9" x14ac:dyDescent="0.25">
      <c r="A1887" s="409" t="s">
        <v>0</v>
      </c>
      <c r="B1887" s="409"/>
      <c r="C1887" s="409"/>
      <c r="D1887" s="409"/>
      <c r="E1887" s="409"/>
      <c r="F1887" s="409"/>
      <c r="G1887" s="409"/>
      <c r="H1887" s="409"/>
      <c r="I1887" s="310"/>
    </row>
    <row r="1888" spans="1:9" x14ac:dyDescent="0.25">
      <c r="A1888" s="409" t="s">
        <v>203</v>
      </c>
      <c r="B1888" s="409"/>
      <c r="C1888" s="409"/>
      <c r="D1888" s="409"/>
      <c r="E1888" s="409"/>
      <c r="F1888" s="409"/>
      <c r="G1888" s="409"/>
      <c r="H1888" s="409"/>
      <c r="I1888" s="310"/>
    </row>
    <row r="1889" spans="1:9" x14ac:dyDescent="0.25">
      <c r="A1889" s="32" t="s">
        <v>3</v>
      </c>
      <c r="B1889" s="33" t="s">
        <v>4</v>
      </c>
      <c r="C1889" s="5"/>
      <c r="D1889" s="5"/>
      <c r="E1889" s="6"/>
      <c r="F1889" s="250" t="s">
        <v>5</v>
      </c>
      <c r="G1889" s="251"/>
      <c r="H1889" s="252" t="s">
        <v>7</v>
      </c>
      <c r="I1889" s="290"/>
    </row>
    <row r="1890" spans="1:9" x14ac:dyDescent="0.25">
      <c r="A1890" s="38" t="s">
        <v>8</v>
      </c>
      <c r="B1890" s="39" t="s">
        <v>9</v>
      </c>
      <c r="C1890" s="39"/>
      <c r="D1890" s="40"/>
      <c r="E1890" s="40"/>
      <c r="F1890" s="41">
        <f>SUM(F1891:F1895)</f>
        <v>17099460.490000002</v>
      </c>
      <c r="G1890" s="41"/>
      <c r="H1890" s="41">
        <f>+H1891+H1892+H1894+H1893+H1895</f>
        <v>17099460.490000002</v>
      </c>
      <c r="I1890" s="41"/>
    </row>
    <row r="1891" spans="1:9" x14ac:dyDescent="0.25">
      <c r="A1891" s="42"/>
      <c r="B1891" s="43" t="s">
        <v>10</v>
      </c>
      <c r="C1891" s="44"/>
      <c r="D1891" s="44"/>
      <c r="E1891" s="40"/>
      <c r="F1891" s="45">
        <v>14618544.49</v>
      </c>
      <c r="G1891" s="45"/>
      <c r="H1891" s="45">
        <f>SUM(F1891:F1891)</f>
        <v>14618544.49</v>
      </c>
      <c r="I1891" s="45"/>
    </row>
    <row r="1892" spans="1:9" x14ac:dyDescent="0.25">
      <c r="A1892" s="42"/>
      <c r="B1892" s="43" t="s">
        <v>11</v>
      </c>
      <c r="C1892" s="44"/>
      <c r="D1892" s="44"/>
      <c r="E1892" s="40"/>
      <c r="F1892" s="45">
        <v>241000</v>
      </c>
      <c r="G1892" s="45"/>
      <c r="H1892" s="45">
        <f>SUM(F1892:F1892)</f>
        <v>241000</v>
      </c>
      <c r="I1892" s="45"/>
    </row>
    <row r="1893" spans="1:9" x14ac:dyDescent="0.25">
      <c r="A1893" s="42"/>
      <c r="B1893" s="46" t="s">
        <v>145</v>
      </c>
      <c r="C1893" s="47"/>
      <c r="D1893" s="47"/>
      <c r="E1893" s="40"/>
      <c r="F1893" s="45">
        <v>0</v>
      </c>
      <c r="G1893" s="45"/>
      <c r="H1893" s="45">
        <f>SUM(F1893:F1893)</f>
        <v>0</v>
      </c>
      <c r="I1893" s="45"/>
    </row>
    <row r="1894" spans="1:9" x14ac:dyDescent="0.25">
      <c r="A1894" s="42"/>
      <c r="B1894" s="46" t="s">
        <v>146</v>
      </c>
      <c r="C1894" s="47"/>
      <c r="D1894" s="47"/>
      <c r="E1894" s="40"/>
      <c r="F1894" s="45">
        <v>0</v>
      </c>
      <c r="G1894" s="45"/>
      <c r="H1894" s="45">
        <f>SUM(F1894:F1894)</f>
        <v>0</v>
      </c>
      <c r="I1894" s="45"/>
    </row>
    <row r="1895" spans="1:9" x14ac:dyDescent="0.25">
      <c r="A1895" s="42"/>
      <c r="B1895" s="279" t="s">
        <v>147</v>
      </c>
      <c r="C1895" s="279"/>
      <c r="D1895" s="279"/>
      <c r="E1895" s="40"/>
      <c r="F1895" s="45">
        <f>1028522.88+1037916.66+173476.46</f>
        <v>2239916</v>
      </c>
      <c r="G1895" s="45"/>
      <c r="H1895" s="45">
        <f>SUM(F1895:F1895)</f>
        <v>2239916</v>
      </c>
      <c r="I1895" s="45"/>
    </row>
    <row r="1896" spans="1:9" x14ac:dyDescent="0.25">
      <c r="A1896" s="38" t="s">
        <v>12</v>
      </c>
      <c r="B1896" s="49" t="s">
        <v>13</v>
      </c>
      <c r="C1896" s="44"/>
      <c r="D1896" s="40"/>
      <c r="E1896" s="40"/>
      <c r="F1896" s="41">
        <f>+F1898+F1900+F1901+F1902+F1897</f>
        <v>120540</v>
      </c>
      <c r="G1896" s="41"/>
      <c r="H1896" s="41">
        <f>SUM(H1897:H1908)</f>
        <v>120540</v>
      </c>
      <c r="I1896" s="41"/>
    </row>
    <row r="1897" spans="1:9" x14ac:dyDescent="0.25">
      <c r="A1897" s="42"/>
      <c r="B1897" s="43" t="s">
        <v>14</v>
      </c>
      <c r="C1897" s="44"/>
      <c r="D1897" s="44"/>
      <c r="E1897" s="40"/>
      <c r="F1897" s="45">
        <v>14170</v>
      </c>
      <c r="G1897" s="45"/>
      <c r="H1897" s="45">
        <f t="shared" ref="H1897:H1908" si="65">SUM(F1897:F1897)</f>
        <v>14170</v>
      </c>
      <c r="I1897" s="45"/>
    </row>
    <row r="1898" spans="1:9" x14ac:dyDescent="0.25">
      <c r="A1898" s="50"/>
      <c r="B1898" s="7" t="s">
        <v>15</v>
      </c>
      <c r="C1898" s="279"/>
      <c r="D1898" s="279"/>
      <c r="E1898" s="40"/>
      <c r="F1898" s="45">
        <v>12500</v>
      </c>
      <c r="G1898" s="45"/>
      <c r="H1898" s="45">
        <f t="shared" si="65"/>
        <v>12500</v>
      </c>
      <c r="I1898" s="45"/>
    </row>
    <row r="1899" spans="1:9" x14ac:dyDescent="0.25">
      <c r="A1899" s="42"/>
      <c r="B1899" s="43" t="s">
        <v>16</v>
      </c>
      <c r="C1899" s="44"/>
      <c r="D1899" s="44"/>
      <c r="E1899" s="40"/>
      <c r="F1899" s="45">
        <f t="shared" ref="F1899" si="66">SUM(E1899:E1899)</f>
        <v>0</v>
      </c>
      <c r="G1899" s="45"/>
      <c r="H1899" s="45">
        <f t="shared" si="65"/>
        <v>0</v>
      </c>
      <c r="I1899" s="45"/>
    </row>
    <row r="1900" spans="1:9" x14ac:dyDescent="0.25">
      <c r="A1900" s="42"/>
      <c r="B1900" s="51" t="s">
        <v>17</v>
      </c>
      <c r="C1900" s="51"/>
      <c r="D1900" s="51"/>
      <c r="E1900" s="40"/>
      <c r="F1900" s="45">
        <v>0</v>
      </c>
      <c r="G1900" s="45"/>
      <c r="H1900" s="45">
        <f t="shared" si="65"/>
        <v>0</v>
      </c>
      <c r="I1900" s="45"/>
    </row>
    <row r="1901" spans="1:9" x14ac:dyDescent="0.25">
      <c r="A1901" s="42"/>
      <c r="B1901" s="43" t="s">
        <v>18</v>
      </c>
      <c r="C1901" s="44"/>
      <c r="D1901" s="44"/>
      <c r="E1901" s="52"/>
      <c r="F1901" s="45">
        <v>0</v>
      </c>
      <c r="G1901" s="45"/>
      <c r="H1901" s="45">
        <f t="shared" si="65"/>
        <v>0</v>
      </c>
      <c r="I1901" s="45"/>
    </row>
    <row r="1902" spans="1:9" x14ac:dyDescent="0.25">
      <c r="A1902" s="42"/>
      <c r="B1902" s="43" t="s">
        <v>19</v>
      </c>
      <c r="C1902" s="44"/>
      <c r="D1902" s="44"/>
      <c r="E1902" s="40"/>
      <c r="F1902" s="45">
        <v>93870</v>
      </c>
      <c r="G1902" s="45"/>
      <c r="H1902" s="45">
        <f t="shared" si="65"/>
        <v>93870</v>
      </c>
      <c r="I1902" s="45"/>
    </row>
    <row r="1903" spans="1:9" x14ac:dyDescent="0.25">
      <c r="A1903" s="42"/>
      <c r="B1903" s="43" t="s">
        <v>197</v>
      </c>
      <c r="C1903" s="44"/>
      <c r="D1903" s="44"/>
      <c r="E1903" s="40"/>
      <c r="F1903" s="45">
        <v>0</v>
      </c>
      <c r="G1903" s="45"/>
      <c r="H1903" s="45">
        <f t="shared" si="65"/>
        <v>0</v>
      </c>
      <c r="I1903" s="45"/>
    </row>
    <row r="1904" spans="1:9" x14ac:dyDescent="0.25">
      <c r="A1904" s="42"/>
      <c r="B1904" s="7" t="s">
        <v>20</v>
      </c>
      <c r="C1904" s="44"/>
      <c r="D1904" s="44"/>
      <c r="E1904" s="40"/>
      <c r="F1904" s="45">
        <v>0</v>
      </c>
      <c r="G1904" s="45"/>
      <c r="H1904" s="45">
        <f t="shared" si="65"/>
        <v>0</v>
      </c>
      <c r="I1904" s="45"/>
    </row>
    <row r="1905" spans="1:9" x14ac:dyDescent="0.25">
      <c r="A1905" s="42"/>
      <c r="B1905" s="279" t="s">
        <v>21</v>
      </c>
      <c r="C1905" s="279"/>
      <c r="D1905" s="279"/>
      <c r="E1905" s="279"/>
      <c r="F1905" s="45">
        <v>0</v>
      </c>
      <c r="G1905" s="45"/>
      <c r="H1905" s="45">
        <f t="shared" si="65"/>
        <v>0</v>
      </c>
      <c r="I1905" s="45"/>
    </row>
    <row r="1906" spans="1:9" x14ac:dyDescent="0.25">
      <c r="A1906" s="42"/>
      <c r="B1906" s="7" t="s">
        <v>22</v>
      </c>
      <c r="C1906" s="279"/>
      <c r="D1906" s="279"/>
      <c r="E1906" s="279"/>
      <c r="F1906" s="45"/>
      <c r="G1906" s="45"/>
      <c r="H1906" s="45">
        <f t="shared" si="65"/>
        <v>0</v>
      </c>
      <c r="I1906" s="45"/>
    </row>
    <row r="1907" spans="1:9" x14ac:dyDescent="0.25">
      <c r="A1907" s="42"/>
      <c r="B1907" s="7" t="s">
        <v>23</v>
      </c>
      <c r="C1907" s="279"/>
      <c r="D1907" s="279"/>
      <c r="E1907" s="40"/>
      <c r="F1907" s="45">
        <v>0</v>
      </c>
      <c r="G1907" s="45"/>
      <c r="H1907" s="45">
        <f t="shared" si="65"/>
        <v>0</v>
      </c>
      <c r="I1907" s="45"/>
    </row>
    <row r="1908" spans="1:9" x14ac:dyDescent="0.25">
      <c r="A1908" s="42"/>
      <c r="B1908" s="279" t="s">
        <v>148</v>
      </c>
      <c r="C1908" s="279"/>
      <c r="D1908" s="279"/>
      <c r="E1908" s="40"/>
      <c r="F1908" s="45">
        <v>0</v>
      </c>
      <c r="G1908" s="45"/>
      <c r="H1908" s="45">
        <f t="shared" si="65"/>
        <v>0</v>
      </c>
      <c r="I1908" s="45"/>
    </row>
    <row r="1909" spans="1:9" x14ac:dyDescent="0.25">
      <c r="A1909" s="38" t="s">
        <v>24</v>
      </c>
      <c r="B1909" s="49" t="s">
        <v>25</v>
      </c>
      <c r="C1909" s="44"/>
      <c r="D1909" s="40"/>
      <c r="E1909" s="40"/>
      <c r="F1909" s="41">
        <f>+F1912+F1910+F1911+F1913+F1914+F1915+F1916</f>
        <v>560000</v>
      </c>
      <c r="G1909" s="41"/>
      <c r="H1909" s="41">
        <f>SUM(H1910:H1919)</f>
        <v>560000</v>
      </c>
      <c r="I1909" s="41"/>
    </row>
    <row r="1910" spans="1:9" x14ac:dyDescent="0.25">
      <c r="A1910" s="42"/>
      <c r="B1910" s="279" t="s">
        <v>149</v>
      </c>
      <c r="C1910" s="279"/>
      <c r="D1910" s="279"/>
      <c r="E1910" s="40"/>
      <c r="F1910" s="45">
        <v>0</v>
      </c>
      <c r="G1910" s="45"/>
      <c r="H1910" s="45">
        <f t="shared" ref="H1910:H1945" si="67">SUM(F1910:F1910)</f>
        <v>0</v>
      </c>
      <c r="I1910" s="45"/>
    </row>
    <row r="1911" spans="1:9" x14ac:dyDescent="0.25">
      <c r="A1911" s="42"/>
      <c r="B1911" s="43" t="s">
        <v>26</v>
      </c>
      <c r="C1911" s="44"/>
      <c r="D1911" s="44"/>
      <c r="E1911" s="40"/>
      <c r="F1911" s="45">
        <v>0</v>
      </c>
      <c r="G1911" s="45"/>
      <c r="H1911" s="45">
        <f t="shared" si="67"/>
        <v>0</v>
      </c>
      <c r="I1911" s="45"/>
    </row>
    <row r="1912" spans="1:9" x14ac:dyDescent="0.25">
      <c r="A1912" s="42"/>
      <c r="B1912" s="279" t="s">
        <v>150</v>
      </c>
      <c r="C1912" s="279"/>
      <c r="D1912" s="279"/>
      <c r="E1912" s="40"/>
      <c r="F1912" s="45">
        <v>0</v>
      </c>
      <c r="G1912" s="45"/>
      <c r="H1912" s="45">
        <f t="shared" si="67"/>
        <v>0</v>
      </c>
      <c r="I1912" s="45"/>
    </row>
    <row r="1913" spans="1:9" x14ac:dyDescent="0.25">
      <c r="A1913" s="42"/>
      <c r="B1913" s="51" t="s">
        <v>27</v>
      </c>
      <c r="C1913" s="51"/>
      <c r="D1913" s="51"/>
      <c r="E1913" s="40"/>
      <c r="F1913" s="45">
        <v>0</v>
      </c>
      <c r="G1913" s="45"/>
      <c r="H1913" s="45">
        <f t="shared" si="67"/>
        <v>0</v>
      </c>
      <c r="I1913" s="45"/>
    </row>
    <row r="1914" spans="1:9" x14ac:dyDescent="0.25">
      <c r="A1914" s="42"/>
      <c r="B1914" s="279" t="s">
        <v>151</v>
      </c>
      <c r="C1914" s="279"/>
      <c r="D1914" s="279"/>
      <c r="E1914" s="40"/>
      <c r="F1914" s="45">
        <v>0</v>
      </c>
      <c r="G1914" s="45"/>
      <c r="H1914" s="45">
        <f t="shared" si="67"/>
        <v>0</v>
      </c>
      <c r="I1914" s="45"/>
    </row>
    <row r="1915" spans="1:9" x14ac:dyDescent="0.25">
      <c r="A1915" s="42"/>
      <c r="B1915" s="279" t="s">
        <v>152</v>
      </c>
      <c r="C1915" s="279"/>
      <c r="D1915" s="279"/>
      <c r="E1915" s="40"/>
      <c r="F1915" s="45">
        <v>0</v>
      </c>
      <c r="G1915" s="45"/>
      <c r="H1915" s="45">
        <f t="shared" si="67"/>
        <v>0</v>
      </c>
      <c r="I1915" s="45"/>
    </row>
    <row r="1916" spans="1:9" x14ac:dyDescent="0.25">
      <c r="A1916" s="42"/>
      <c r="B1916" s="7" t="s">
        <v>200</v>
      </c>
      <c r="C1916" s="279"/>
      <c r="D1916" s="279"/>
      <c r="E1916" s="40"/>
      <c r="F1916" s="45">
        <v>560000</v>
      </c>
      <c r="G1916" s="45"/>
      <c r="H1916" s="45">
        <f t="shared" si="67"/>
        <v>560000</v>
      </c>
      <c r="I1916" s="45"/>
    </row>
    <row r="1917" spans="1:9" x14ac:dyDescent="0.25">
      <c r="A1917" s="42"/>
      <c r="B1917" s="53" t="s">
        <v>30</v>
      </c>
      <c r="C1917" s="279"/>
      <c r="D1917" s="279"/>
      <c r="E1917" s="54"/>
      <c r="F1917" s="45">
        <v>0</v>
      </c>
      <c r="G1917" s="45"/>
      <c r="H1917" s="45">
        <f t="shared" si="67"/>
        <v>0</v>
      </c>
      <c r="I1917" s="45"/>
    </row>
    <row r="1918" spans="1:9" x14ac:dyDescent="0.25">
      <c r="A1918" s="42"/>
      <c r="B1918" s="53" t="s">
        <v>31</v>
      </c>
      <c r="C1918" s="279"/>
      <c r="D1918" s="279"/>
      <c r="E1918" s="54"/>
      <c r="F1918" s="45">
        <v>0</v>
      </c>
      <c r="G1918" s="45"/>
      <c r="H1918" s="45">
        <f t="shared" si="67"/>
        <v>0</v>
      </c>
      <c r="I1918" s="45"/>
    </row>
    <row r="1919" spans="1:9" x14ac:dyDescent="0.25">
      <c r="A1919" s="42"/>
      <c r="B1919" s="51" t="s">
        <v>32</v>
      </c>
      <c r="C1919" s="51"/>
      <c r="D1919" s="51"/>
      <c r="E1919" s="40"/>
      <c r="F1919" s="45">
        <v>0</v>
      </c>
      <c r="G1919" s="45"/>
      <c r="H1919" s="45">
        <f t="shared" si="67"/>
        <v>0</v>
      </c>
      <c r="I1919" s="45"/>
    </row>
    <row r="1920" spans="1:9" x14ac:dyDescent="0.25">
      <c r="A1920" s="38" t="s">
        <v>33</v>
      </c>
      <c r="B1920" s="49" t="s">
        <v>34</v>
      </c>
      <c r="C1920" s="44"/>
      <c r="D1920" s="40"/>
      <c r="E1920" s="40"/>
      <c r="F1920" s="41">
        <v>0</v>
      </c>
      <c r="G1920" s="41"/>
      <c r="H1920" s="41">
        <f t="shared" si="67"/>
        <v>0</v>
      </c>
      <c r="I1920" s="41"/>
    </row>
    <row r="1921" spans="1:9" x14ac:dyDescent="0.25">
      <c r="A1921" s="42"/>
      <c r="B1921" s="417" t="s">
        <v>35</v>
      </c>
      <c r="C1921" s="417"/>
      <c r="D1921" s="417"/>
      <c r="E1921" s="417"/>
      <c r="F1921" s="45">
        <v>0</v>
      </c>
      <c r="G1921" s="45"/>
      <c r="H1921" s="45">
        <f t="shared" si="67"/>
        <v>0</v>
      </c>
      <c r="I1921" s="45"/>
    </row>
    <row r="1922" spans="1:9" x14ac:dyDescent="0.25">
      <c r="A1922" s="42"/>
      <c r="B1922" s="7" t="s">
        <v>36</v>
      </c>
      <c r="C1922" s="279"/>
      <c r="D1922" s="279"/>
      <c r="E1922" s="279"/>
      <c r="F1922" s="45">
        <v>0</v>
      </c>
      <c r="G1922" s="45"/>
      <c r="H1922" s="45">
        <f t="shared" si="67"/>
        <v>0</v>
      </c>
      <c r="I1922" s="45"/>
    </row>
    <row r="1923" spans="1:9" x14ac:dyDescent="0.25">
      <c r="A1923" s="42"/>
      <c r="B1923" s="7" t="s">
        <v>37</v>
      </c>
      <c r="C1923" s="279"/>
      <c r="D1923" s="279"/>
      <c r="E1923" s="40"/>
      <c r="F1923" s="45">
        <v>0</v>
      </c>
      <c r="G1923" s="45"/>
      <c r="H1923" s="45">
        <f t="shared" si="67"/>
        <v>0</v>
      </c>
      <c r="I1923" s="45"/>
    </row>
    <row r="1924" spans="1:9" x14ac:dyDescent="0.25">
      <c r="A1924" s="42"/>
      <c r="B1924" s="7" t="s">
        <v>38</v>
      </c>
      <c r="C1924" s="279"/>
      <c r="D1924" s="279"/>
      <c r="E1924" s="40"/>
      <c r="F1924" s="45">
        <v>0</v>
      </c>
      <c r="G1924" s="45"/>
      <c r="H1924" s="45">
        <f t="shared" si="67"/>
        <v>0</v>
      </c>
      <c r="I1924" s="45"/>
    </row>
    <row r="1925" spans="1:9" x14ac:dyDescent="0.25">
      <c r="A1925" s="42"/>
      <c r="B1925" s="7" t="s">
        <v>39</v>
      </c>
      <c r="C1925" s="279"/>
      <c r="D1925" s="279"/>
      <c r="E1925" s="40"/>
      <c r="F1925" s="45">
        <v>0</v>
      </c>
      <c r="G1925" s="45"/>
      <c r="H1925" s="45">
        <f t="shared" si="67"/>
        <v>0</v>
      </c>
      <c r="I1925" s="45"/>
    </row>
    <row r="1926" spans="1:9" x14ac:dyDescent="0.25">
      <c r="A1926" s="42"/>
      <c r="B1926" s="7" t="s">
        <v>40</v>
      </c>
      <c r="C1926" s="279"/>
      <c r="D1926" s="279"/>
      <c r="E1926" s="40"/>
      <c r="F1926" s="45">
        <v>0</v>
      </c>
      <c r="G1926" s="45"/>
      <c r="H1926" s="45">
        <f t="shared" si="67"/>
        <v>0</v>
      </c>
      <c r="I1926" s="45"/>
    </row>
    <row r="1927" spans="1:9" x14ac:dyDescent="0.25">
      <c r="A1927" s="42"/>
      <c r="B1927" s="7" t="s">
        <v>41</v>
      </c>
      <c r="C1927" s="279"/>
      <c r="D1927" s="279"/>
      <c r="E1927" s="40"/>
      <c r="F1927" s="45">
        <v>0</v>
      </c>
      <c r="G1927" s="45"/>
      <c r="H1927" s="45">
        <f t="shared" si="67"/>
        <v>0</v>
      </c>
      <c r="I1927" s="45"/>
    </row>
    <row r="1928" spans="1:9" x14ac:dyDescent="0.25">
      <c r="A1928" s="42"/>
      <c r="B1928" s="7" t="s">
        <v>42</v>
      </c>
      <c r="C1928" s="279"/>
      <c r="D1928" s="279"/>
      <c r="E1928" s="40"/>
      <c r="F1928" s="45">
        <v>0</v>
      </c>
      <c r="G1928" s="45"/>
      <c r="H1928" s="45">
        <f t="shared" si="67"/>
        <v>0</v>
      </c>
      <c r="I1928" s="45"/>
    </row>
    <row r="1929" spans="1:9" x14ac:dyDescent="0.25">
      <c r="A1929" s="42"/>
      <c r="B1929" s="7" t="s">
        <v>41</v>
      </c>
      <c r="C1929" s="279"/>
      <c r="D1929" s="279"/>
      <c r="E1929" s="40"/>
      <c r="F1929" s="45">
        <v>0</v>
      </c>
      <c r="G1929" s="45"/>
      <c r="H1929" s="45">
        <f t="shared" si="67"/>
        <v>0</v>
      </c>
      <c r="I1929" s="45"/>
    </row>
    <row r="1930" spans="1:9" x14ac:dyDescent="0.25">
      <c r="A1930" s="55"/>
      <c r="B1930" s="56" t="s">
        <v>43</v>
      </c>
      <c r="C1930" s="40"/>
      <c r="D1930" s="40"/>
      <c r="E1930" s="40"/>
      <c r="F1930" s="45">
        <v>0</v>
      </c>
      <c r="G1930" s="45"/>
      <c r="H1930" s="45">
        <f t="shared" si="67"/>
        <v>0</v>
      </c>
      <c r="I1930" s="45"/>
    </row>
    <row r="1931" spans="1:9" x14ac:dyDescent="0.25">
      <c r="A1931" s="55"/>
      <c r="B1931" s="56" t="s">
        <v>44</v>
      </c>
      <c r="C1931" s="40"/>
      <c r="D1931" s="40"/>
      <c r="E1931" s="40"/>
      <c r="F1931" s="45">
        <v>0</v>
      </c>
      <c r="G1931" s="45"/>
      <c r="H1931" s="45">
        <f t="shared" si="67"/>
        <v>0</v>
      </c>
      <c r="I1931" s="45"/>
    </row>
    <row r="1932" spans="1:9" x14ac:dyDescent="0.25">
      <c r="A1932" s="55"/>
      <c r="B1932" s="56" t="s">
        <v>45</v>
      </c>
      <c r="C1932" s="40"/>
      <c r="D1932" s="40"/>
      <c r="E1932" s="40"/>
      <c r="F1932" s="45">
        <v>0</v>
      </c>
      <c r="G1932" s="45"/>
      <c r="H1932" s="45">
        <f t="shared" si="67"/>
        <v>0</v>
      </c>
      <c r="I1932" s="45"/>
    </row>
    <row r="1933" spans="1:9" x14ac:dyDescent="0.25">
      <c r="A1933" s="57" t="s">
        <v>46</v>
      </c>
      <c r="B1933" s="58" t="s">
        <v>47</v>
      </c>
      <c r="C1933" s="56"/>
      <c r="D1933" s="56"/>
      <c r="E1933" s="56"/>
      <c r="F1933" s="41">
        <v>0</v>
      </c>
      <c r="G1933" s="41"/>
      <c r="H1933" s="45">
        <f t="shared" si="67"/>
        <v>0</v>
      </c>
      <c r="I1933" s="45"/>
    </row>
    <row r="1934" spans="1:9" x14ac:dyDescent="0.25">
      <c r="A1934" s="8"/>
      <c r="B1934" s="56" t="s">
        <v>48</v>
      </c>
      <c r="C1934" s="56"/>
      <c r="D1934" s="56"/>
      <c r="E1934" s="56"/>
      <c r="F1934" s="45">
        <v>0</v>
      </c>
      <c r="G1934" s="45"/>
      <c r="H1934" s="45">
        <f t="shared" si="67"/>
        <v>0</v>
      </c>
      <c r="I1934" s="45"/>
    </row>
    <row r="1935" spans="1:9" x14ac:dyDescent="0.25">
      <c r="A1935" s="8"/>
      <c r="B1935" s="56" t="s">
        <v>49</v>
      </c>
      <c r="C1935" s="56"/>
      <c r="D1935" s="56"/>
      <c r="E1935" s="56"/>
      <c r="F1935" s="45">
        <v>0</v>
      </c>
      <c r="G1935" s="45"/>
      <c r="H1935" s="45">
        <f t="shared" si="67"/>
        <v>0</v>
      </c>
      <c r="I1935" s="45"/>
    </row>
    <row r="1936" spans="1:9" x14ac:dyDescent="0.25">
      <c r="A1936" s="8"/>
      <c r="B1936" s="56" t="s">
        <v>37</v>
      </c>
      <c r="C1936" s="56"/>
      <c r="D1936" s="56"/>
      <c r="E1936" s="56"/>
      <c r="F1936" s="45">
        <v>0</v>
      </c>
      <c r="G1936" s="45"/>
      <c r="H1936" s="45">
        <f t="shared" si="67"/>
        <v>0</v>
      </c>
      <c r="I1936" s="45"/>
    </row>
    <row r="1937" spans="1:9" x14ac:dyDescent="0.25">
      <c r="A1937" s="8"/>
      <c r="B1937" s="56" t="s">
        <v>50</v>
      </c>
      <c r="C1937" s="56"/>
      <c r="D1937" s="56"/>
      <c r="E1937" s="56"/>
      <c r="F1937" s="45">
        <v>0</v>
      </c>
      <c r="G1937" s="45"/>
      <c r="H1937" s="45">
        <f t="shared" si="67"/>
        <v>0</v>
      </c>
      <c r="I1937" s="45"/>
    </row>
    <row r="1938" spans="1:9" x14ac:dyDescent="0.25">
      <c r="A1938" s="8"/>
      <c r="B1938" s="56" t="s">
        <v>39</v>
      </c>
      <c r="C1938" s="56"/>
      <c r="D1938" s="56"/>
      <c r="E1938" s="56"/>
      <c r="F1938" s="45">
        <v>0</v>
      </c>
      <c r="G1938" s="45"/>
      <c r="H1938" s="45">
        <f t="shared" si="67"/>
        <v>0</v>
      </c>
      <c r="I1938" s="45"/>
    </row>
    <row r="1939" spans="1:9" x14ac:dyDescent="0.25">
      <c r="A1939" s="57"/>
      <c r="B1939" s="56" t="s">
        <v>51</v>
      </c>
      <c r="C1939" s="56"/>
      <c r="D1939" s="56"/>
      <c r="E1939" s="56"/>
      <c r="F1939" s="45">
        <v>0</v>
      </c>
      <c r="G1939" s="45"/>
      <c r="H1939" s="45">
        <f t="shared" si="67"/>
        <v>0</v>
      </c>
      <c r="I1939" s="45"/>
    </row>
    <row r="1940" spans="1:9" x14ac:dyDescent="0.25">
      <c r="A1940" s="8"/>
      <c r="B1940" s="7" t="s">
        <v>41</v>
      </c>
      <c r="C1940" s="7"/>
      <c r="D1940" s="7"/>
      <c r="E1940" s="7"/>
      <c r="F1940" s="45">
        <v>0</v>
      </c>
      <c r="G1940" s="45"/>
      <c r="H1940" s="45">
        <f t="shared" si="67"/>
        <v>0</v>
      </c>
      <c r="I1940" s="45"/>
    </row>
    <row r="1941" spans="1:9" x14ac:dyDescent="0.25">
      <c r="A1941" s="42"/>
      <c r="B1941" s="7" t="s">
        <v>52</v>
      </c>
      <c r="C1941" s="7"/>
      <c r="D1941" s="7"/>
      <c r="E1941" s="7"/>
      <c r="F1941" s="45">
        <v>0</v>
      </c>
      <c r="G1941" s="45"/>
      <c r="H1941" s="45">
        <f t="shared" si="67"/>
        <v>0</v>
      </c>
      <c r="I1941" s="45"/>
    </row>
    <row r="1942" spans="1:9" x14ac:dyDescent="0.25">
      <c r="A1942" s="42"/>
      <c r="B1942" s="7" t="s">
        <v>41</v>
      </c>
      <c r="C1942" s="7"/>
      <c r="D1942" s="7"/>
      <c r="E1942" s="7"/>
      <c r="F1942" s="45">
        <v>0</v>
      </c>
      <c r="G1942" s="45"/>
      <c r="H1942" s="45">
        <f t="shared" si="67"/>
        <v>0</v>
      </c>
      <c r="I1942" s="45"/>
    </row>
    <row r="1943" spans="1:9" x14ac:dyDescent="0.25">
      <c r="A1943" s="42"/>
      <c r="B1943" s="7" t="s">
        <v>53</v>
      </c>
      <c r="C1943" s="7"/>
      <c r="D1943" s="7"/>
      <c r="E1943" s="7"/>
      <c r="F1943" s="45">
        <v>0</v>
      </c>
      <c r="G1943" s="45"/>
      <c r="H1943" s="45">
        <f t="shared" si="67"/>
        <v>0</v>
      </c>
      <c r="I1943" s="45"/>
    </row>
    <row r="1944" spans="1:9" x14ac:dyDescent="0.25">
      <c r="A1944" s="42"/>
      <c r="B1944" s="7" t="s">
        <v>54</v>
      </c>
      <c r="C1944" s="7"/>
      <c r="D1944" s="7"/>
      <c r="E1944" s="7"/>
      <c r="F1944" s="45">
        <v>0</v>
      </c>
      <c r="G1944" s="45"/>
      <c r="H1944" s="45">
        <f t="shared" si="67"/>
        <v>0</v>
      </c>
      <c r="I1944" s="45"/>
    </row>
    <row r="1945" spans="1:9" x14ac:dyDescent="0.25">
      <c r="A1945" s="42"/>
      <c r="B1945" s="7" t="s">
        <v>45</v>
      </c>
      <c r="C1945" s="7"/>
      <c r="D1945" s="7"/>
      <c r="E1945" s="7"/>
      <c r="F1945" s="45">
        <v>0</v>
      </c>
      <c r="G1945" s="45"/>
      <c r="H1945" s="45">
        <f t="shared" si="67"/>
        <v>0</v>
      </c>
      <c r="I1945" s="45"/>
    </row>
    <row r="1946" spans="1:9" x14ac:dyDescent="0.25">
      <c r="A1946" s="59" t="s">
        <v>55</v>
      </c>
      <c r="B1946" s="60" t="s">
        <v>56</v>
      </c>
      <c r="C1946" s="7"/>
      <c r="D1946" s="7"/>
      <c r="E1946" s="7"/>
      <c r="F1946" s="41">
        <v>0</v>
      </c>
      <c r="G1946" s="41"/>
      <c r="H1946" s="41">
        <f>SUM(H1947:H1956)</f>
        <v>0</v>
      </c>
      <c r="I1946" s="41"/>
    </row>
    <row r="1947" spans="1:9" x14ac:dyDescent="0.25">
      <c r="A1947" s="42"/>
      <c r="B1947" s="7" t="s">
        <v>57</v>
      </c>
      <c r="C1947" s="7"/>
      <c r="D1947" s="7"/>
      <c r="E1947" s="7"/>
      <c r="F1947" s="45">
        <v>0</v>
      </c>
      <c r="G1947" s="45"/>
      <c r="H1947" s="45">
        <f t="shared" ref="H1947:H1957" si="68">SUM(F1947:F1947)</f>
        <v>0</v>
      </c>
      <c r="I1947" s="45"/>
    </row>
    <row r="1948" spans="1:9" x14ac:dyDescent="0.25">
      <c r="A1948" s="42"/>
      <c r="B1948" s="7" t="s">
        <v>58</v>
      </c>
      <c r="C1948" s="7"/>
      <c r="D1948" s="7"/>
      <c r="E1948" s="7"/>
      <c r="F1948" s="45">
        <v>0</v>
      </c>
      <c r="G1948" s="45"/>
      <c r="H1948" s="45">
        <f t="shared" si="68"/>
        <v>0</v>
      </c>
      <c r="I1948" s="45"/>
    </row>
    <row r="1949" spans="1:9" x14ac:dyDescent="0.25">
      <c r="A1949" s="42"/>
      <c r="B1949" s="7" t="s">
        <v>59</v>
      </c>
      <c r="C1949" s="7"/>
      <c r="D1949" s="7"/>
      <c r="E1949" s="7"/>
      <c r="F1949" s="45">
        <v>0</v>
      </c>
      <c r="G1949" s="45"/>
      <c r="H1949" s="45">
        <f t="shared" si="68"/>
        <v>0</v>
      </c>
      <c r="I1949" s="45"/>
    </row>
    <row r="1950" spans="1:9" x14ac:dyDescent="0.25">
      <c r="A1950" s="42"/>
      <c r="B1950" s="7" t="s">
        <v>60</v>
      </c>
      <c r="C1950" s="7"/>
      <c r="D1950" s="7"/>
      <c r="E1950" s="7"/>
      <c r="F1950" s="45">
        <v>0</v>
      </c>
      <c r="G1950" s="45"/>
      <c r="H1950" s="45">
        <f t="shared" si="68"/>
        <v>0</v>
      </c>
      <c r="I1950" s="45"/>
    </row>
    <row r="1951" spans="1:9" x14ac:dyDescent="0.25">
      <c r="A1951" s="42"/>
      <c r="B1951" s="7" t="s">
        <v>61</v>
      </c>
      <c r="C1951" s="7"/>
      <c r="D1951" s="7"/>
      <c r="E1951" s="7"/>
      <c r="F1951" s="45">
        <v>0</v>
      </c>
      <c r="G1951" s="45"/>
      <c r="H1951" s="45">
        <f t="shared" si="68"/>
        <v>0</v>
      </c>
      <c r="I1951" s="45"/>
    </row>
    <row r="1952" spans="1:9" x14ac:dyDescent="0.25">
      <c r="A1952" s="42"/>
      <c r="B1952" s="7" t="s">
        <v>62</v>
      </c>
      <c r="C1952" s="7"/>
      <c r="D1952" s="7"/>
      <c r="E1952" s="7"/>
      <c r="F1952" s="45">
        <v>0</v>
      </c>
      <c r="G1952" s="45"/>
      <c r="H1952" s="45">
        <f t="shared" si="68"/>
        <v>0</v>
      </c>
      <c r="I1952" s="45"/>
    </row>
    <row r="1953" spans="1:9" x14ac:dyDescent="0.25">
      <c r="A1953" s="42"/>
      <c r="B1953" s="7" t="s">
        <v>63</v>
      </c>
      <c r="C1953" s="7"/>
      <c r="D1953" s="7"/>
      <c r="E1953" s="7"/>
      <c r="F1953" s="45">
        <v>0</v>
      </c>
      <c r="G1953" s="45"/>
      <c r="H1953" s="45">
        <f t="shared" si="68"/>
        <v>0</v>
      </c>
      <c r="I1953" s="45"/>
    </row>
    <row r="1954" spans="1:9" x14ac:dyDescent="0.25">
      <c r="A1954" s="42"/>
      <c r="B1954" s="7" t="s">
        <v>64</v>
      </c>
      <c r="C1954" s="7"/>
      <c r="D1954" s="7"/>
      <c r="E1954" s="7"/>
      <c r="F1954" s="45">
        <v>0</v>
      </c>
      <c r="G1954" s="45"/>
      <c r="H1954" s="45">
        <f t="shared" si="68"/>
        <v>0</v>
      </c>
      <c r="I1954" s="45"/>
    </row>
    <row r="1955" spans="1:9" x14ac:dyDescent="0.25">
      <c r="A1955" s="42"/>
      <c r="B1955" s="7" t="s">
        <v>65</v>
      </c>
      <c r="C1955" s="7"/>
      <c r="D1955" s="7"/>
      <c r="E1955" s="7"/>
      <c r="F1955" s="45">
        <v>0</v>
      </c>
      <c r="G1955" s="45"/>
      <c r="H1955" s="45">
        <f t="shared" si="68"/>
        <v>0</v>
      </c>
      <c r="I1955" s="45"/>
    </row>
    <row r="1956" spans="1:9" x14ac:dyDescent="0.25">
      <c r="A1956" s="42"/>
      <c r="B1956" s="7" t="s">
        <v>66</v>
      </c>
      <c r="C1956" s="7"/>
      <c r="D1956" s="7"/>
      <c r="E1956" s="7"/>
      <c r="F1956" s="45">
        <v>0</v>
      </c>
      <c r="G1956" s="45"/>
      <c r="H1956" s="45">
        <f t="shared" si="68"/>
        <v>0</v>
      </c>
      <c r="I1956" s="45"/>
    </row>
    <row r="1957" spans="1:9" x14ac:dyDescent="0.25">
      <c r="A1957" s="42"/>
      <c r="B1957" s="7" t="s">
        <v>67</v>
      </c>
      <c r="C1957" s="7"/>
      <c r="D1957" s="7"/>
      <c r="E1957" s="7"/>
      <c r="F1957" s="45">
        <v>0</v>
      </c>
      <c r="G1957" s="45"/>
      <c r="H1957" s="45">
        <f t="shared" si="68"/>
        <v>0</v>
      </c>
      <c r="I1957" s="45"/>
    </row>
    <row r="1958" spans="1:9" x14ac:dyDescent="0.25">
      <c r="A1958" s="59" t="s">
        <v>68</v>
      </c>
      <c r="B1958" s="60" t="s">
        <v>69</v>
      </c>
      <c r="C1958" s="7"/>
      <c r="D1958" s="7"/>
      <c r="E1958" s="7"/>
      <c r="F1958" s="41">
        <v>0</v>
      </c>
      <c r="G1958" s="41"/>
      <c r="H1958" s="41">
        <v>0</v>
      </c>
      <c r="I1958" s="41"/>
    </row>
    <row r="1959" spans="1:9" x14ac:dyDescent="0.25">
      <c r="A1959" s="59"/>
      <c r="B1959" s="7" t="s">
        <v>70</v>
      </c>
      <c r="C1959" s="7"/>
      <c r="D1959" s="7"/>
      <c r="E1959" s="7"/>
      <c r="F1959" s="45">
        <v>0</v>
      </c>
      <c r="G1959" s="45"/>
      <c r="H1959" s="45">
        <f t="shared" ref="H1959:H1974" si="69">SUM(F1959:F1959)</f>
        <v>0</v>
      </c>
      <c r="I1959" s="45"/>
    </row>
    <row r="1960" spans="1:9" x14ac:dyDescent="0.25">
      <c r="A1960" s="59"/>
      <c r="B1960" s="7" t="s">
        <v>71</v>
      </c>
      <c r="C1960" s="7"/>
      <c r="D1960" s="7"/>
      <c r="E1960" s="7"/>
      <c r="F1960" s="45">
        <v>0</v>
      </c>
      <c r="G1960" s="45"/>
      <c r="H1960" s="45">
        <f t="shared" si="69"/>
        <v>0</v>
      </c>
      <c r="I1960" s="45"/>
    </row>
    <row r="1961" spans="1:9" x14ac:dyDescent="0.25">
      <c r="A1961" s="59"/>
      <c r="B1961" s="7" t="s">
        <v>72</v>
      </c>
      <c r="C1961" s="7"/>
      <c r="D1961" s="7"/>
      <c r="E1961" s="7"/>
      <c r="F1961" s="45">
        <v>0</v>
      </c>
      <c r="G1961" s="45"/>
      <c r="H1961" s="45">
        <f t="shared" si="69"/>
        <v>0</v>
      </c>
      <c r="I1961" s="45"/>
    </row>
    <row r="1962" spans="1:9" x14ac:dyDescent="0.25">
      <c r="A1962" s="59"/>
      <c r="B1962" s="7" t="s">
        <v>73</v>
      </c>
      <c r="C1962" s="7"/>
      <c r="D1962" s="7"/>
      <c r="E1962" s="7"/>
      <c r="F1962" s="45">
        <v>0</v>
      </c>
      <c r="G1962" s="45"/>
      <c r="H1962" s="45">
        <f t="shared" si="69"/>
        <v>0</v>
      </c>
      <c r="I1962" s="45"/>
    </row>
    <row r="1963" spans="1:9" x14ac:dyDescent="0.25">
      <c r="A1963" s="59"/>
      <c r="B1963" s="7" t="s">
        <v>74</v>
      </c>
      <c r="C1963" s="7"/>
      <c r="D1963" s="7"/>
      <c r="E1963" s="7"/>
      <c r="F1963" s="45">
        <v>0</v>
      </c>
      <c r="G1963" s="45"/>
      <c r="H1963" s="45">
        <f t="shared" si="69"/>
        <v>0</v>
      </c>
      <c r="I1963" s="45"/>
    </row>
    <row r="1964" spans="1:9" x14ac:dyDescent="0.25">
      <c r="A1964" s="59" t="s">
        <v>75</v>
      </c>
      <c r="B1964" s="60" t="s">
        <v>76</v>
      </c>
      <c r="C1964" s="7"/>
      <c r="D1964" s="7"/>
      <c r="E1964" s="7"/>
      <c r="F1964" s="41">
        <v>0</v>
      </c>
      <c r="G1964" s="41"/>
      <c r="H1964" s="45">
        <f t="shared" si="69"/>
        <v>0</v>
      </c>
      <c r="I1964" s="45"/>
    </row>
    <row r="1965" spans="1:9" x14ac:dyDescent="0.25">
      <c r="A1965" s="59"/>
      <c r="B1965" s="60" t="s">
        <v>77</v>
      </c>
      <c r="C1965" s="7"/>
      <c r="D1965" s="7"/>
      <c r="E1965" s="7"/>
      <c r="F1965" s="45">
        <v>0</v>
      </c>
      <c r="G1965" s="45"/>
      <c r="H1965" s="45">
        <f t="shared" si="69"/>
        <v>0</v>
      </c>
      <c r="I1965" s="45"/>
    </row>
    <row r="1966" spans="1:9" x14ac:dyDescent="0.25">
      <c r="A1966" s="59"/>
      <c r="B1966" s="7" t="s">
        <v>78</v>
      </c>
      <c r="C1966" s="7"/>
      <c r="D1966" s="7"/>
      <c r="E1966" s="7"/>
      <c r="F1966" s="45">
        <v>0</v>
      </c>
      <c r="G1966" s="45"/>
      <c r="H1966" s="45">
        <f t="shared" si="69"/>
        <v>0</v>
      </c>
      <c r="I1966" s="45"/>
    </row>
    <row r="1967" spans="1:9" x14ac:dyDescent="0.25">
      <c r="A1967" s="59"/>
      <c r="B1967" s="7" t="s">
        <v>79</v>
      </c>
      <c r="C1967" s="7"/>
      <c r="D1967" s="7"/>
      <c r="E1967" s="7"/>
      <c r="F1967" s="45">
        <v>0</v>
      </c>
      <c r="G1967" s="45"/>
      <c r="H1967" s="45">
        <f t="shared" si="69"/>
        <v>0</v>
      </c>
      <c r="I1967" s="45"/>
    </row>
    <row r="1968" spans="1:9" x14ac:dyDescent="0.25">
      <c r="A1968" s="59"/>
      <c r="B1968" s="7" t="s">
        <v>80</v>
      </c>
      <c r="C1968" s="7"/>
      <c r="D1968" s="7"/>
      <c r="E1968" s="7"/>
      <c r="F1968" s="45">
        <v>0</v>
      </c>
      <c r="G1968" s="45"/>
      <c r="H1968" s="45">
        <f t="shared" si="69"/>
        <v>0</v>
      </c>
      <c r="I1968" s="45"/>
    </row>
    <row r="1969" spans="1:9" x14ac:dyDescent="0.25">
      <c r="A1969" s="59" t="s">
        <v>81</v>
      </c>
      <c r="B1969" s="60" t="s">
        <v>82</v>
      </c>
      <c r="C1969" s="7"/>
      <c r="D1969" s="7"/>
      <c r="E1969" s="7"/>
      <c r="F1969" s="41">
        <v>0</v>
      </c>
      <c r="G1969" s="41"/>
      <c r="H1969" s="45">
        <f t="shared" si="69"/>
        <v>0</v>
      </c>
      <c r="I1969" s="45"/>
    </row>
    <row r="1970" spans="1:9" x14ac:dyDescent="0.25">
      <c r="A1970" s="59"/>
      <c r="B1970" s="7" t="s">
        <v>83</v>
      </c>
      <c r="C1970" s="7"/>
      <c r="D1970" s="7"/>
      <c r="E1970" s="7"/>
      <c r="F1970" s="45">
        <v>0</v>
      </c>
      <c r="G1970" s="45"/>
      <c r="H1970" s="45">
        <f t="shared" si="69"/>
        <v>0</v>
      </c>
      <c r="I1970" s="45"/>
    </row>
    <row r="1971" spans="1:9" x14ac:dyDescent="0.25">
      <c r="A1971" s="59"/>
      <c r="B1971" s="7" t="s">
        <v>84</v>
      </c>
      <c r="C1971" s="7"/>
      <c r="D1971" s="7"/>
      <c r="E1971" s="7"/>
      <c r="F1971" s="45">
        <v>0</v>
      </c>
      <c r="G1971" s="45"/>
      <c r="H1971" s="45">
        <f t="shared" si="69"/>
        <v>0</v>
      </c>
      <c r="I1971" s="45"/>
    </row>
    <row r="1972" spans="1:9" x14ac:dyDescent="0.25">
      <c r="A1972" s="59"/>
      <c r="B1972" s="7" t="s">
        <v>85</v>
      </c>
      <c r="C1972" s="7"/>
      <c r="D1972" s="7"/>
      <c r="E1972" s="7"/>
      <c r="F1972" s="45">
        <v>0</v>
      </c>
      <c r="G1972" s="45"/>
      <c r="H1972" s="45">
        <f t="shared" si="69"/>
        <v>0</v>
      </c>
      <c r="I1972" s="45"/>
    </row>
    <row r="1973" spans="1:9" x14ac:dyDescent="0.25">
      <c r="A1973" s="59"/>
      <c r="B1973" s="7" t="s">
        <v>86</v>
      </c>
      <c r="C1973" s="7"/>
      <c r="D1973" s="7"/>
      <c r="E1973" s="7"/>
      <c r="F1973" s="45">
        <v>0</v>
      </c>
      <c r="G1973" s="45"/>
      <c r="H1973" s="45">
        <f t="shared" si="69"/>
        <v>0</v>
      </c>
      <c r="I1973" s="45"/>
    </row>
    <row r="1974" spans="1:9" x14ac:dyDescent="0.25">
      <c r="A1974" s="42"/>
      <c r="B1974" s="7" t="s">
        <v>87</v>
      </c>
      <c r="C1974" s="7"/>
      <c r="D1974" s="7"/>
      <c r="E1974" s="7"/>
      <c r="F1974" s="45">
        <v>0</v>
      </c>
      <c r="G1974" s="45"/>
      <c r="H1974" s="45">
        <f t="shared" si="69"/>
        <v>0</v>
      </c>
      <c r="I1974" s="45"/>
    </row>
    <row r="1975" spans="1:9" x14ac:dyDescent="0.25">
      <c r="A1975" s="42"/>
      <c r="B1975" s="60" t="s">
        <v>88</v>
      </c>
      <c r="C1975" s="7"/>
      <c r="D1975" s="7"/>
      <c r="E1975" s="7"/>
      <c r="F1975" s="61">
        <f>+F1909+F1890+F1896</f>
        <v>17780000.490000002</v>
      </c>
      <c r="G1975" s="61"/>
      <c r="H1975" s="61">
        <f>+H1909+H1896+H1890+H1946</f>
        <v>17780000.490000002</v>
      </c>
      <c r="I1975" s="61"/>
    </row>
    <row r="1976" spans="1:9" x14ac:dyDescent="0.25">
      <c r="A1976" s="42"/>
      <c r="B1976" s="60"/>
      <c r="C1976" s="7"/>
      <c r="D1976" s="7"/>
      <c r="E1976" s="7"/>
      <c r="F1976" s="45"/>
      <c r="G1976" s="45"/>
      <c r="H1976" s="45" t="s">
        <v>204</v>
      </c>
      <c r="I1976" s="45"/>
    </row>
    <row r="1977" spans="1:9" x14ac:dyDescent="0.25">
      <c r="A1977" s="42"/>
      <c r="B1977" s="60"/>
      <c r="C1977" s="7"/>
      <c r="D1977" s="7"/>
      <c r="E1977" s="7"/>
      <c r="F1977" s="45"/>
      <c r="G1977" s="45"/>
    </row>
    <row r="1978" spans="1:9" x14ac:dyDescent="0.25">
      <c r="A1978" s="42"/>
      <c r="B1978" s="60"/>
      <c r="C1978" s="7"/>
      <c r="D1978" s="7"/>
      <c r="E1978" s="7"/>
      <c r="F1978" s="45"/>
      <c r="G1978" s="45"/>
    </row>
    <row r="1979" spans="1:9" x14ac:dyDescent="0.25">
      <c r="A1979" s="59" t="s">
        <v>89</v>
      </c>
      <c r="B1979" s="60" t="s">
        <v>90</v>
      </c>
      <c r="C1979" s="7"/>
      <c r="D1979" s="7"/>
      <c r="E1979" s="7"/>
      <c r="F1979" s="45"/>
      <c r="G1979" s="45"/>
    </row>
    <row r="1980" spans="1:9" x14ac:dyDescent="0.25">
      <c r="A1980" s="59" t="s">
        <v>91</v>
      </c>
      <c r="B1980" s="60" t="s">
        <v>92</v>
      </c>
      <c r="C1980" s="7"/>
      <c r="D1980" s="7"/>
      <c r="E1980" s="7"/>
      <c r="F1980" s="41">
        <v>0</v>
      </c>
      <c r="G1980" s="41"/>
      <c r="H1980" s="41">
        <v>0</v>
      </c>
      <c r="I1980" s="41"/>
    </row>
    <row r="1981" spans="1:9" x14ac:dyDescent="0.25">
      <c r="A1981" s="42"/>
      <c r="B1981" s="7" t="s">
        <v>93</v>
      </c>
      <c r="C1981" s="7"/>
      <c r="D1981" s="7" t="s">
        <v>94</v>
      </c>
      <c r="E1981" s="7"/>
      <c r="F1981" s="45">
        <v>0</v>
      </c>
      <c r="G1981" s="45"/>
      <c r="H1981" s="45">
        <v>0</v>
      </c>
      <c r="I1981" s="45"/>
    </row>
    <row r="1982" spans="1:9" x14ac:dyDescent="0.25">
      <c r="A1982" s="42">
        <v>0</v>
      </c>
      <c r="B1982" s="7" t="s">
        <v>95</v>
      </c>
      <c r="C1982" s="7"/>
      <c r="D1982" s="7"/>
      <c r="E1982" s="7"/>
      <c r="F1982" s="45">
        <v>0</v>
      </c>
      <c r="G1982" s="45"/>
      <c r="H1982" s="45">
        <v>0</v>
      </c>
      <c r="I1982" s="45"/>
    </row>
    <row r="1983" spans="1:9" x14ac:dyDescent="0.25">
      <c r="A1983" s="59" t="s">
        <v>96</v>
      </c>
      <c r="B1983" s="62" t="s">
        <v>97</v>
      </c>
      <c r="C1983" s="7"/>
      <c r="D1983" s="7"/>
      <c r="E1983" s="7"/>
      <c r="F1983" s="41">
        <v>0</v>
      </c>
      <c r="G1983" s="41"/>
      <c r="H1983" s="41">
        <v>0</v>
      </c>
      <c r="I1983" s="41"/>
    </row>
    <row r="1984" spans="1:9" x14ac:dyDescent="0.25">
      <c r="A1984" s="42"/>
      <c r="B1984" s="7" t="s">
        <v>98</v>
      </c>
      <c r="C1984" s="7"/>
      <c r="D1984" s="7"/>
      <c r="E1984" s="7"/>
      <c r="F1984" s="45">
        <v>0</v>
      </c>
      <c r="G1984" s="45"/>
      <c r="H1984" s="45">
        <v>0</v>
      </c>
      <c r="I1984" s="45"/>
    </row>
    <row r="1985" spans="1:9" x14ac:dyDescent="0.25">
      <c r="A1985" s="42"/>
      <c r="B1985" s="7" t="s">
        <v>99</v>
      </c>
      <c r="C1985" s="7"/>
      <c r="D1985" s="7"/>
      <c r="E1985" s="7"/>
      <c r="F1985" s="45">
        <v>0</v>
      </c>
      <c r="G1985" s="45"/>
      <c r="H1985" s="45">
        <v>0</v>
      </c>
      <c r="I1985" s="45"/>
    </row>
    <row r="1986" spans="1:9" x14ac:dyDescent="0.25">
      <c r="A1986" s="59" t="s">
        <v>100</v>
      </c>
      <c r="B1986" s="60" t="s">
        <v>101</v>
      </c>
      <c r="C1986" s="7"/>
      <c r="D1986" s="7"/>
      <c r="E1986" s="7"/>
      <c r="F1986" s="41">
        <v>0</v>
      </c>
      <c r="G1986" s="41"/>
      <c r="H1986" s="41">
        <v>0</v>
      </c>
      <c r="I1986" s="41"/>
    </row>
    <row r="1987" spans="1:9" x14ac:dyDescent="0.25">
      <c r="A1987" s="42"/>
      <c r="B1987" s="63" t="s">
        <v>102</v>
      </c>
      <c r="C1987" s="7"/>
      <c r="D1987" s="7"/>
      <c r="E1987" s="7"/>
      <c r="F1987" s="45">
        <v>0</v>
      </c>
      <c r="G1987" s="45"/>
      <c r="H1987" s="45">
        <v>0</v>
      </c>
      <c r="I1987" s="45"/>
    </row>
    <row r="1988" spans="1:9" x14ac:dyDescent="0.25">
      <c r="A1988" s="42"/>
      <c r="B1988" s="63" t="s">
        <v>103</v>
      </c>
      <c r="C1988" s="7"/>
      <c r="D1988" s="7"/>
      <c r="E1988" s="7"/>
      <c r="F1988" s="64">
        <v>0</v>
      </c>
      <c r="G1988" s="64"/>
      <c r="H1988" s="64">
        <v>0</v>
      </c>
      <c r="I1988" s="64"/>
    </row>
    <row r="1989" spans="1:9" x14ac:dyDescent="0.25">
      <c r="A1989" s="42"/>
      <c r="B1989" s="60" t="s">
        <v>104</v>
      </c>
      <c r="C1989" s="7"/>
      <c r="D1989" s="7"/>
      <c r="E1989" s="7"/>
      <c r="F1989" s="41">
        <f>+F1985+F1984+F1983+F1982+F1980+F1979</f>
        <v>0</v>
      </c>
      <c r="G1989" s="41"/>
      <c r="H1989" s="41">
        <f>+H1985+H1984+H1983+H1982+H1980+H1979</f>
        <v>0</v>
      </c>
      <c r="I1989" s="41"/>
    </row>
    <row r="1990" spans="1:9" x14ac:dyDescent="0.25">
      <c r="A1990" s="42"/>
      <c r="B1990" s="60"/>
      <c r="C1990" s="7"/>
      <c r="D1990" s="7"/>
      <c r="E1990" s="7"/>
      <c r="F1990" s="45"/>
      <c r="G1990" s="45"/>
      <c r="H1990" s="45"/>
      <c r="I1990" s="45"/>
    </row>
    <row r="1991" spans="1:9" ht="15.75" thickBot="1" x14ac:dyDescent="0.3">
      <c r="A1991" s="7"/>
      <c r="B1991" s="60" t="s">
        <v>105</v>
      </c>
      <c r="C1991" s="7"/>
      <c r="D1991" s="7"/>
      <c r="E1991" s="7"/>
      <c r="F1991" s="65">
        <f t="shared" ref="F1991" si="70">+F1989+F1975</f>
        <v>17780000.490000002</v>
      </c>
      <c r="G1991" s="65"/>
      <c r="H1991" s="65">
        <f>+H1989+H1975</f>
        <v>17780000.490000002</v>
      </c>
      <c r="I1991" s="41"/>
    </row>
    <row r="1992" spans="1:9" ht="15.75" thickTop="1" x14ac:dyDescent="0.25">
      <c r="A1992" s="7"/>
      <c r="B1992" s="60"/>
      <c r="C1992" s="7"/>
      <c r="D1992" s="7"/>
      <c r="E1992" s="7"/>
      <c r="F1992" s="41" t="s">
        <v>199</v>
      </c>
      <c r="G1992" s="41"/>
    </row>
    <row r="1993" spans="1:9" x14ac:dyDescent="0.25">
      <c r="A1993" s="7"/>
      <c r="B1993" s="60"/>
      <c r="C1993" s="7"/>
      <c r="D1993" s="7"/>
      <c r="E1993" s="7"/>
      <c r="F1993" s="41"/>
      <c r="G1993" s="41"/>
      <c r="H1993" s="28"/>
      <c r="I1993" s="28"/>
    </row>
    <row r="1994" spans="1:9" x14ac:dyDescent="0.25">
      <c r="A1994" s="7"/>
      <c r="B1994" s="60"/>
      <c r="C1994" s="7"/>
      <c r="D1994" s="7"/>
      <c r="E1994" s="7"/>
      <c r="F1994" s="41"/>
      <c r="G1994" s="41"/>
      <c r="H1994" s="28"/>
      <c r="I1994" s="28"/>
    </row>
    <row r="1995" spans="1:9" x14ac:dyDescent="0.25">
      <c r="A1995" s="7"/>
      <c r="B1995" s="60"/>
      <c r="C1995" s="7"/>
      <c r="D1995" s="7"/>
      <c r="E1995" s="7"/>
      <c r="F1995" s="41"/>
      <c r="G1995" s="41"/>
      <c r="H1995" s="28"/>
      <c r="I1995" s="28"/>
    </row>
    <row r="1996" spans="1:9" x14ac:dyDescent="0.25">
      <c r="A1996" s="418" t="s">
        <v>106</v>
      </c>
      <c r="B1996" s="418"/>
      <c r="C1996" s="418"/>
      <c r="D1996" s="418"/>
      <c r="E1996" s="418"/>
      <c r="F1996" s="418" t="s">
        <v>107</v>
      </c>
      <c r="G1996" s="418"/>
      <c r="H1996" s="418"/>
      <c r="I1996" s="307"/>
    </row>
    <row r="1997" spans="1:9" x14ac:dyDescent="0.25">
      <c r="A1997" s="67"/>
      <c r="B1997" s="30"/>
      <c r="C1997" s="30"/>
      <c r="D1997" s="29"/>
      <c r="E1997" s="29"/>
      <c r="F1997" s="30"/>
      <c r="G1997" s="30"/>
      <c r="H1997" s="28"/>
      <c r="I1997" s="28"/>
    </row>
    <row r="1998" spans="1:9" x14ac:dyDescent="0.25">
      <c r="A1998" s="30"/>
      <c r="B1998" s="30"/>
      <c r="C1998" s="30"/>
      <c r="D1998" s="29"/>
      <c r="E1998" s="29"/>
      <c r="F1998" s="30"/>
      <c r="G1998" s="30"/>
      <c r="H1998" s="28"/>
      <c r="I1998" s="28"/>
    </row>
    <row r="1999" spans="1:9" ht="15" customHeight="1" x14ac:dyDescent="0.25">
      <c r="A1999" s="421" t="s">
        <v>205</v>
      </c>
      <c r="B1999" s="421"/>
      <c r="C1999" s="421"/>
      <c r="D1999" s="421"/>
      <c r="E1999" s="421"/>
      <c r="F1999" s="419" t="s">
        <v>206</v>
      </c>
      <c r="G1999" s="419"/>
      <c r="H1999" s="419"/>
      <c r="I1999" s="308"/>
    </row>
    <row r="2000" spans="1:9" x14ac:dyDescent="0.25">
      <c r="A2000" s="420" t="s">
        <v>108</v>
      </c>
      <c r="B2000" s="420"/>
      <c r="C2000" s="420"/>
      <c r="D2000" s="420"/>
      <c r="E2000" s="420"/>
      <c r="F2000" s="420" t="s">
        <v>195</v>
      </c>
      <c r="G2000" s="420"/>
      <c r="H2000" s="420"/>
      <c r="I2000" s="309"/>
    </row>
    <row r="2030" spans="1:7" x14ac:dyDescent="0.25">
      <c r="E2030" t="s">
        <v>188</v>
      </c>
    </row>
    <row r="2032" spans="1:7" x14ac:dyDescent="0.25">
      <c r="A2032" s="29"/>
      <c r="B2032" s="29"/>
      <c r="C2032" s="29"/>
      <c r="D2032" s="29"/>
      <c r="E2032" s="29"/>
      <c r="F2032" s="29"/>
      <c r="G2032" s="29"/>
    </row>
    <row r="2033" spans="1:11" ht="15" customHeight="1" x14ac:dyDescent="0.25">
      <c r="A2033" s="422" t="s">
        <v>0</v>
      </c>
      <c r="B2033" s="422"/>
      <c r="C2033" s="422"/>
      <c r="D2033" s="422"/>
      <c r="E2033" s="422"/>
      <c r="F2033" s="422"/>
      <c r="G2033" s="422"/>
      <c r="H2033" s="422"/>
      <c r="I2033" s="422"/>
      <c r="J2033" s="422"/>
      <c r="K2033" s="311"/>
    </row>
    <row r="2034" spans="1:11" ht="15" customHeight="1" x14ac:dyDescent="0.25">
      <c r="A2034" s="423" t="s">
        <v>203</v>
      </c>
      <c r="B2034" s="423"/>
      <c r="C2034" s="423"/>
      <c r="D2034" s="423"/>
      <c r="E2034" s="423"/>
      <c r="F2034" s="423"/>
      <c r="G2034" s="423"/>
      <c r="H2034" s="423"/>
      <c r="I2034" s="423"/>
      <c r="J2034" s="423"/>
      <c r="K2034" s="289"/>
    </row>
    <row r="2035" spans="1:11" x14ac:dyDescent="0.25">
      <c r="A2035" s="32" t="s">
        <v>3</v>
      </c>
      <c r="B2035" s="33" t="s">
        <v>4</v>
      </c>
      <c r="C2035" s="5"/>
      <c r="D2035" s="5"/>
      <c r="E2035" s="6"/>
      <c r="F2035" s="250" t="s">
        <v>5</v>
      </c>
      <c r="G2035" s="251" t="s">
        <v>6</v>
      </c>
      <c r="H2035" s="251" t="s">
        <v>109</v>
      </c>
      <c r="I2035" s="251"/>
      <c r="J2035" s="252" t="s">
        <v>7</v>
      </c>
      <c r="K2035" s="290"/>
    </row>
    <row r="2036" spans="1:11" x14ac:dyDescent="0.25">
      <c r="A2036" s="38" t="s">
        <v>8</v>
      </c>
      <c r="B2036" s="39" t="s">
        <v>9</v>
      </c>
      <c r="C2036" s="39"/>
      <c r="D2036" s="40"/>
      <c r="E2036" s="40"/>
      <c r="F2036" s="41">
        <f>SUM(F2037:F2041)</f>
        <v>17099460.490000002</v>
      </c>
      <c r="G2036" s="41">
        <f>SUM(G2037:G2041)</f>
        <v>17271498.140000001</v>
      </c>
      <c r="H2036" s="41">
        <f>SUM(H2037:H2041)</f>
        <v>20462629.859999999</v>
      </c>
      <c r="I2036" s="41"/>
      <c r="J2036" s="41">
        <f>+J2037+J2038+J2040+J2039+J2041</f>
        <v>54833588.489999995</v>
      </c>
      <c r="K2036" s="41"/>
    </row>
    <row r="2037" spans="1:11" x14ac:dyDescent="0.25">
      <c r="A2037" s="42"/>
      <c r="B2037" s="43" t="s">
        <v>10</v>
      </c>
      <c r="C2037" s="44"/>
      <c r="D2037" s="44"/>
      <c r="E2037" s="40"/>
      <c r="F2037" s="45">
        <v>14618544.49</v>
      </c>
      <c r="G2037" s="45">
        <v>14773044.49</v>
      </c>
      <c r="H2037" s="45">
        <f>12382156.36+4853438.13+746549.13</f>
        <v>17982143.619999997</v>
      </c>
      <c r="I2037" s="45"/>
      <c r="J2037" s="45">
        <f>SUM(F2037:H2037)</f>
        <v>47373732.599999994</v>
      </c>
      <c r="K2037" s="45"/>
    </row>
    <row r="2038" spans="1:11" x14ac:dyDescent="0.25">
      <c r="A2038" s="42"/>
      <c r="B2038" s="43" t="s">
        <v>11</v>
      </c>
      <c r="C2038" s="44"/>
      <c r="D2038" s="44"/>
      <c r="E2038" s="40"/>
      <c r="F2038" s="45">
        <v>241000</v>
      </c>
      <c r="G2038" s="45">
        <v>235000</v>
      </c>
      <c r="H2038" s="45">
        <v>220000</v>
      </c>
      <c r="I2038" s="45"/>
      <c r="J2038" s="45">
        <f>SUM(F2038:H2038)</f>
        <v>696000</v>
      </c>
      <c r="K2038" s="45"/>
    </row>
    <row r="2039" spans="1:11" x14ac:dyDescent="0.25">
      <c r="A2039" s="42"/>
      <c r="B2039" s="46" t="s">
        <v>145</v>
      </c>
      <c r="C2039" s="47"/>
      <c r="D2039" s="47"/>
      <c r="E2039" s="40"/>
      <c r="F2039" s="45">
        <v>0</v>
      </c>
      <c r="G2039" s="45">
        <v>0</v>
      </c>
      <c r="H2039" s="45">
        <v>0</v>
      </c>
      <c r="I2039" s="45"/>
      <c r="J2039" s="45">
        <f>SUM(F2039:H2039)</f>
        <v>0</v>
      </c>
      <c r="K2039" s="45"/>
    </row>
    <row r="2040" spans="1:11" x14ac:dyDescent="0.25">
      <c r="A2040" s="42"/>
      <c r="B2040" s="46" t="s">
        <v>146</v>
      </c>
      <c r="C2040" s="47"/>
      <c r="D2040" s="47"/>
      <c r="E2040" s="40"/>
      <c r="F2040" s="45">
        <v>0</v>
      </c>
      <c r="G2040" s="45">
        <v>0</v>
      </c>
      <c r="H2040" s="45">
        <v>0</v>
      </c>
      <c r="I2040" s="45"/>
      <c r="J2040" s="45">
        <f>SUM(F2040:H2040)</f>
        <v>0</v>
      </c>
      <c r="K2040" s="45"/>
    </row>
    <row r="2041" spans="1:11" x14ac:dyDescent="0.25">
      <c r="A2041" s="42"/>
      <c r="B2041" s="279" t="s">
        <v>147</v>
      </c>
      <c r="C2041" s="279"/>
      <c r="D2041" s="279"/>
      <c r="E2041" s="40"/>
      <c r="F2041" s="45">
        <f>1028522.88+1037916.66+173476.46</f>
        <v>2239916</v>
      </c>
      <c r="G2041" s="45">
        <v>2263453.65</v>
      </c>
      <c r="H2041" s="45">
        <v>2260486.2400000002</v>
      </c>
      <c r="I2041" s="45"/>
      <c r="J2041" s="45">
        <f>SUM(F2041:H2041)</f>
        <v>6763855.8900000006</v>
      </c>
      <c r="K2041" s="45"/>
    </row>
    <row r="2042" spans="1:11" x14ac:dyDescent="0.25">
      <c r="A2042" s="38" t="s">
        <v>12</v>
      </c>
      <c r="B2042" s="49" t="s">
        <v>13</v>
      </c>
      <c r="C2042" s="44"/>
      <c r="D2042" s="40"/>
      <c r="E2042" s="40"/>
      <c r="F2042" s="41">
        <f>+F2044+F2046+F2047+F2048+F2043</f>
        <v>120540</v>
      </c>
      <c r="G2042" s="41">
        <f>+G2044+G2046+G2047+G2048+G2043+G2052+G2049</f>
        <v>1469156.09</v>
      </c>
      <c r="H2042" s="41">
        <f>SUM(H2043:H2054)</f>
        <v>4370807.4000000004</v>
      </c>
      <c r="I2042" s="41"/>
      <c r="J2042" s="41">
        <f>SUM(J2043:J2054)</f>
        <v>5960503.4900000002</v>
      </c>
      <c r="K2042" s="41"/>
    </row>
    <row r="2043" spans="1:11" x14ac:dyDescent="0.25">
      <c r="A2043" s="42"/>
      <c r="B2043" s="43" t="s">
        <v>14</v>
      </c>
      <c r="C2043" s="44"/>
      <c r="D2043" s="44"/>
      <c r="E2043" s="40"/>
      <c r="F2043" s="45">
        <v>14170</v>
      </c>
      <c r="G2043" s="45">
        <v>391287.94</v>
      </c>
      <c r="H2043" s="45">
        <v>828916.72</v>
      </c>
      <c r="I2043" s="45"/>
      <c r="J2043" s="45">
        <f t="shared" ref="J2043:J2054" si="71">SUM(F2043:H2043)</f>
        <v>1234374.6599999999</v>
      </c>
      <c r="K2043" s="45"/>
    </row>
    <row r="2044" spans="1:11" x14ac:dyDescent="0.25">
      <c r="A2044" s="50"/>
      <c r="B2044" s="7" t="s">
        <v>15</v>
      </c>
      <c r="C2044" s="279"/>
      <c r="D2044" s="279"/>
      <c r="E2044" s="40"/>
      <c r="F2044" s="45">
        <v>12500</v>
      </c>
      <c r="G2044" s="45">
        <v>0</v>
      </c>
      <c r="H2044" s="45">
        <v>297645</v>
      </c>
      <c r="I2044" s="45"/>
      <c r="J2044" s="45">
        <f t="shared" si="71"/>
        <v>310145</v>
      </c>
      <c r="K2044" s="45"/>
    </row>
    <row r="2045" spans="1:11" x14ac:dyDescent="0.25">
      <c r="A2045" s="42"/>
      <c r="B2045" s="43" t="s">
        <v>16</v>
      </c>
      <c r="C2045" s="44"/>
      <c r="D2045" s="44"/>
      <c r="E2045" s="40"/>
      <c r="F2045" s="45">
        <v>0</v>
      </c>
      <c r="G2045" s="45">
        <v>0</v>
      </c>
      <c r="H2045" s="45">
        <v>0</v>
      </c>
      <c r="I2045" s="45"/>
      <c r="J2045" s="45">
        <f t="shared" si="71"/>
        <v>0</v>
      </c>
      <c r="K2045" s="45"/>
    </row>
    <row r="2046" spans="1:11" x14ac:dyDescent="0.25">
      <c r="A2046" s="42"/>
      <c r="B2046" s="51" t="s">
        <v>17</v>
      </c>
      <c r="C2046" s="51"/>
      <c r="D2046" s="51"/>
      <c r="E2046" s="40"/>
      <c r="F2046" s="45">
        <v>0</v>
      </c>
      <c r="G2046" s="45">
        <v>0</v>
      </c>
      <c r="H2046" s="45">
        <v>0</v>
      </c>
      <c r="I2046" s="45"/>
      <c r="J2046" s="45">
        <f t="shared" si="71"/>
        <v>0</v>
      </c>
      <c r="K2046" s="45"/>
    </row>
    <row r="2047" spans="1:11" x14ac:dyDescent="0.25">
      <c r="A2047" s="42"/>
      <c r="B2047" s="43" t="s">
        <v>18</v>
      </c>
      <c r="C2047" s="44"/>
      <c r="D2047" s="44"/>
      <c r="E2047" s="52"/>
      <c r="F2047" s="45">
        <v>0</v>
      </c>
      <c r="G2047" s="45">
        <v>189996.11</v>
      </c>
      <c r="H2047" s="45">
        <v>415392.21</v>
      </c>
      <c r="I2047" s="45"/>
      <c r="J2047" s="45">
        <f t="shared" si="71"/>
        <v>605388.32000000007</v>
      </c>
      <c r="K2047" s="45"/>
    </row>
    <row r="2048" spans="1:11" x14ac:dyDescent="0.25">
      <c r="A2048" s="42"/>
      <c r="B2048" s="43" t="s">
        <v>19</v>
      </c>
      <c r="C2048" s="44"/>
      <c r="D2048" s="44"/>
      <c r="E2048" s="40"/>
      <c r="F2048" s="45">
        <v>93870</v>
      </c>
      <c r="G2048" s="45">
        <v>93870</v>
      </c>
      <c r="H2048" s="45">
        <v>1737311.02</v>
      </c>
      <c r="I2048" s="45"/>
      <c r="J2048" s="45">
        <f t="shared" si="71"/>
        <v>1925051.02</v>
      </c>
      <c r="K2048" s="45"/>
    </row>
    <row r="2049" spans="1:11" x14ac:dyDescent="0.25">
      <c r="A2049" s="42"/>
      <c r="B2049" s="43" t="s">
        <v>197</v>
      </c>
      <c r="C2049" s="44"/>
      <c r="D2049" s="44"/>
      <c r="E2049" s="40"/>
      <c r="F2049" s="45">
        <v>0</v>
      </c>
      <c r="G2049" s="45">
        <v>442002.04</v>
      </c>
      <c r="H2049" s="45">
        <v>540542.49</v>
      </c>
      <c r="I2049" s="45"/>
      <c r="J2049" s="45">
        <f t="shared" si="71"/>
        <v>982544.53</v>
      </c>
      <c r="K2049" s="45"/>
    </row>
    <row r="2050" spans="1:11" x14ac:dyDescent="0.25">
      <c r="A2050" s="42"/>
      <c r="B2050" s="7" t="s">
        <v>20</v>
      </c>
      <c r="C2050" s="44"/>
      <c r="D2050" s="44"/>
      <c r="E2050" s="40"/>
      <c r="F2050" s="45">
        <v>0</v>
      </c>
      <c r="G2050" s="45">
        <v>0</v>
      </c>
      <c r="H2050" s="45">
        <v>500000</v>
      </c>
      <c r="I2050" s="45"/>
      <c r="J2050" s="45">
        <f t="shared" si="71"/>
        <v>500000</v>
      </c>
      <c r="K2050" s="45"/>
    </row>
    <row r="2051" spans="1:11" x14ac:dyDescent="0.25">
      <c r="A2051" s="42"/>
      <c r="B2051" s="279" t="s">
        <v>21</v>
      </c>
      <c r="C2051" s="279"/>
      <c r="D2051" s="279"/>
      <c r="E2051" s="279"/>
      <c r="F2051" s="45">
        <v>0</v>
      </c>
      <c r="G2051" s="45">
        <v>0</v>
      </c>
      <c r="H2051" s="45">
        <v>0</v>
      </c>
      <c r="I2051" s="45"/>
      <c r="J2051" s="45">
        <f t="shared" si="71"/>
        <v>0</v>
      </c>
      <c r="K2051" s="45"/>
    </row>
    <row r="2052" spans="1:11" x14ac:dyDescent="0.25">
      <c r="A2052" s="42"/>
      <c r="B2052" s="7" t="s">
        <v>22</v>
      </c>
      <c r="C2052" s="279"/>
      <c r="D2052" s="279"/>
      <c r="E2052" s="279"/>
      <c r="F2052" s="45">
        <v>0</v>
      </c>
      <c r="G2052" s="45">
        <v>352000</v>
      </c>
      <c r="H2052" s="45">
        <v>50999.96</v>
      </c>
      <c r="I2052" s="45"/>
      <c r="J2052" s="45">
        <f t="shared" si="71"/>
        <v>402999.96</v>
      </c>
      <c r="K2052" s="45"/>
    </row>
    <row r="2053" spans="1:11" x14ac:dyDescent="0.25">
      <c r="A2053" s="42"/>
      <c r="B2053" s="7" t="s">
        <v>23</v>
      </c>
      <c r="C2053" s="279"/>
      <c r="D2053" s="279"/>
      <c r="E2053" s="40"/>
      <c r="F2053" s="45">
        <v>0</v>
      </c>
      <c r="G2053" s="45">
        <v>0</v>
      </c>
      <c r="H2053" s="45">
        <v>0</v>
      </c>
      <c r="I2053" s="45"/>
      <c r="J2053" s="45">
        <f t="shared" si="71"/>
        <v>0</v>
      </c>
      <c r="K2053" s="45"/>
    </row>
    <row r="2054" spans="1:11" x14ac:dyDescent="0.25">
      <c r="A2054" s="42"/>
      <c r="B2054" s="279" t="s">
        <v>148</v>
      </c>
      <c r="C2054" s="279"/>
      <c r="D2054" s="279"/>
      <c r="E2054" s="40"/>
      <c r="F2054" s="45">
        <v>0</v>
      </c>
      <c r="G2054" s="45">
        <v>0</v>
      </c>
      <c r="H2054" s="45">
        <v>0</v>
      </c>
      <c r="I2054" s="45"/>
      <c r="J2054" s="45">
        <f t="shared" si="71"/>
        <v>0</v>
      </c>
      <c r="K2054" s="45"/>
    </row>
    <row r="2055" spans="1:11" x14ac:dyDescent="0.25">
      <c r="A2055" s="38" t="s">
        <v>24</v>
      </c>
      <c r="B2055" s="49" t="s">
        <v>25</v>
      </c>
      <c r="C2055" s="44"/>
      <c r="D2055" s="40"/>
      <c r="E2055" s="40"/>
      <c r="F2055" s="41">
        <f>+F2058+F2056+F2057+F2059+F2060+F2061+F2062</f>
        <v>560000</v>
      </c>
      <c r="G2055" s="41">
        <f>+G2058+G2056+G2057+G2059+G2060+G2061+G2062</f>
        <v>1568080</v>
      </c>
      <c r="H2055" s="41">
        <f>+H2058+H2056+H2057+H2059+H2060+H2061+H2062</f>
        <v>3376600</v>
      </c>
      <c r="I2055" s="41"/>
      <c r="J2055" s="41">
        <f>SUM(J2056:J2065)</f>
        <v>5504680</v>
      </c>
      <c r="K2055" s="41"/>
    </row>
    <row r="2056" spans="1:11" x14ac:dyDescent="0.25">
      <c r="A2056" s="42"/>
      <c r="B2056" s="279" t="s">
        <v>149</v>
      </c>
      <c r="C2056" s="279"/>
      <c r="D2056" s="279"/>
      <c r="E2056" s="40"/>
      <c r="F2056" s="45">
        <v>0</v>
      </c>
      <c r="G2056" s="45">
        <v>0</v>
      </c>
      <c r="H2056" s="45">
        <v>0</v>
      </c>
      <c r="I2056" s="45"/>
      <c r="J2056" s="45">
        <f t="shared" ref="J2056:J2065" si="72">SUM(F2056:H2056)</f>
        <v>0</v>
      </c>
      <c r="K2056" s="45"/>
    </row>
    <row r="2057" spans="1:11" x14ac:dyDescent="0.25">
      <c r="A2057" s="42"/>
      <c r="B2057" s="43" t="s">
        <v>26</v>
      </c>
      <c r="C2057" s="44"/>
      <c r="D2057" s="44"/>
      <c r="E2057" s="40"/>
      <c r="F2057" s="45">
        <v>0</v>
      </c>
      <c r="G2057" s="45">
        <v>0</v>
      </c>
      <c r="H2057" s="45">
        <v>0</v>
      </c>
      <c r="I2057" s="45"/>
      <c r="J2057" s="45">
        <f t="shared" si="72"/>
        <v>0</v>
      </c>
      <c r="K2057" s="45"/>
    </row>
    <row r="2058" spans="1:11" x14ac:dyDescent="0.25">
      <c r="A2058" s="42"/>
      <c r="B2058" s="279" t="s">
        <v>150</v>
      </c>
      <c r="C2058" s="279"/>
      <c r="D2058" s="279"/>
      <c r="E2058" s="40"/>
      <c r="F2058" s="45">
        <v>0</v>
      </c>
      <c r="G2058" s="45">
        <v>0</v>
      </c>
      <c r="H2058" s="45">
        <v>0</v>
      </c>
      <c r="I2058" s="45"/>
      <c r="J2058" s="45">
        <f t="shared" si="72"/>
        <v>0</v>
      </c>
      <c r="K2058" s="45"/>
    </row>
    <row r="2059" spans="1:11" x14ac:dyDescent="0.25">
      <c r="A2059" s="42"/>
      <c r="B2059" s="51" t="s">
        <v>27</v>
      </c>
      <c r="C2059" s="51"/>
      <c r="D2059" s="51"/>
      <c r="E2059" s="40"/>
      <c r="F2059" s="45">
        <v>0</v>
      </c>
      <c r="G2059" s="45">
        <v>0</v>
      </c>
      <c r="H2059" s="45">
        <v>0</v>
      </c>
      <c r="I2059" s="45"/>
      <c r="J2059" s="45">
        <f t="shared" si="72"/>
        <v>0</v>
      </c>
      <c r="K2059" s="45"/>
    </row>
    <row r="2060" spans="1:11" x14ac:dyDescent="0.25">
      <c r="A2060" s="42"/>
      <c r="B2060" s="279" t="s">
        <v>151</v>
      </c>
      <c r="C2060" s="279"/>
      <c r="D2060" s="279"/>
      <c r="E2060" s="40"/>
      <c r="F2060" s="45">
        <v>0</v>
      </c>
      <c r="G2060" s="45">
        <v>0</v>
      </c>
      <c r="H2060" s="45">
        <v>885000</v>
      </c>
      <c r="I2060" s="45"/>
      <c r="J2060" s="45">
        <f t="shared" si="72"/>
        <v>885000</v>
      </c>
      <c r="K2060" s="45"/>
    </row>
    <row r="2061" spans="1:11" x14ac:dyDescent="0.25">
      <c r="A2061" s="42"/>
      <c r="B2061" s="279" t="s">
        <v>152</v>
      </c>
      <c r="C2061" s="279"/>
      <c r="D2061" s="279"/>
      <c r="E2061" s="40"/>
      <c r="F2061" s="45">
        <v>0</v>
      </c>
      <c r="G2061" s="45">
        <v>0</v>
      </c>
      <c r="H2061" s="45">
        <v>0</v>
      </c>
      <c r="I2061" s="45"/>
      <c r="J2061" s="45">
        <f t="shared" si="72"/>
        <v>0</v>
      </c>
      <c r="K2061" s="45"/>
    </row>
    <row r="2062" spans="1:11" x14ac:dyDescent="0.25">
      <c r="A2062" s="42"/>
      <c r="B2062" s="7" t="s">
        <v>200</v>
      </c>
      <c r="C2062" s="279"/>
      <c r="D2062" s="279"/>
      <c r="E2062" s="40"/>
      <c r="F2062" s="45">
        <v>560000</v>
      </c>
      <c r="G2062" s="45">
        <v>1568080</v>
      </c>
      <c r="H2062" s="45">
        <v>2491600</v>
      </c>
      <c r="I2062" s="45"/>
      <c r="J2062" s="45">
        <f t="shared" si="72"/>
        <v>4619680</v>
      </c>
      <c r="K2062" s="45"/>
    </row>
    <row r="2063" spans="1:11" x14ac:dyDescent="0.25">
      <c r="A2063" s="42"/>
      <c r="B2063" s="53" t="s">
        <v>30</v>
      </c>
      <c r="C2063" s="279"/>
      <c r="D2063" s="279"/>
      <c r="E2063" s="54"/>
      <c r="F2063" s="45">
        <v>0</v>
      </c>
      <c r="G2063" s="45">
        <v>0</v>
      </c>
      <c r="H2063" s="45">
        <v>0</v>
      </c>
      <c r="I2063" s="45"/>
      <c r="J2063" s="45">
        <f t="shared" si="72"/>
        <v>0</v>
      </c>
      <c r="K2063" s="45"/>
    </row>
    <row r="2064" spans="1:11" x14ac:dyDescent="0.25">
      <c r="A2064" s="42"/>
      <c r="B2064" s="53" t="s">
        <v>31</v>
      </c>
      <c r="C2064" s="279"/>
      <c r="D2064" s="279"/>
      <c r="E2064" s="54"/>
      <c r="F2064" s="45">
        <v>0</v>
      </c>
      <c r="G2064" s="45">
        <v>0</v>
      </c>
      <c r="H2064" s="45">
        <v>0</v>
      </c>
      <c r="I2064" s="45"/>
      <c r="J2064" s="45">
        <f t="shared" si="72"/>
        <v>0</v>
      </c>
      <c r="K2064" s="45"/>
    </row>
    <row r="2065" spans="1:11" x14ac:dyDescent="0.25">
      <c r="A2065" s="42"/>
      <c r="B2065" s="51" t="s">
        <v>32</v>
      </c>
      <c r="C2065" s="51"/>
      <c r="D2065" s="51"/>
      <c r="E2065" s="40"/>
      <c r="F2065" s="45">
        <v>0</v>
      </c>
      <c r="G2065" s="45">
        <v>0</v>
      </c>
      <c r="H2065" s="45">
        <v>0</v>
      </c>
      <c r="I2065" s="45"/>
      <c r="J2065" s="45">
        <f t="shared" si="72"/>
        <v>0</v>
      </c>
      <c r="K2065" s="45"/>
    </row>
    <row r="2066" spans="1:11" x14ac:dyDescent="0.25">
      <c r="A2066" s="38" t="s">
        <v>33</v>
      </c>
      <c r="B2066" s="49" t="s">
        <v>34</v>
      </c>
      <c r="C2066" s="44"/>
      <c r="D2066" s="40"/>
      <c r="E2066" s="40"/>
      <c r="F2066" s="41">
        <v>0</v>
      </c>
      <c r="G2066" s="41">
        <v>0</v>
      </c>
      <c r="H2066" s="41">
        <v>0</v>
      </c>
      <c r="I2066" s="41"/>
      <c r="J2066" s="41">
        <f t="shared" ref="J2066:J2091" si="73">SUM(F2066:F2066)</f>
        <v>0</v>
      </c>
      <c r="K2066" s="41"/>
    </row>
    <row r="2067" spans="1:11" x14ac:dyDescent="0.25">
      <c r="A2067" s="42"/>
      <c r="B2067" s="417" t="s">
        <v>35</v>
      </c>
      <c r="C2067" s="417"/>
      <c r="D2067" s="417"/>
      <c r="E2067" s="417"/>
      <c r="F2067" s="45">
        <v>0</v>
      </c>
      <c r="G2067" s="45">
        <v>0</v>
      </c>
      <c r="H2067" s="45">
        <v>0</v>
      </c>
      <c r="I2067" s="45"/>
      <c r="J2067" s="45">
        <f t="shared" si="73"/>
        <v>0</v>
      </c>
      <c r="K2067" s="45"/>
    </row>
    <row r="2068" spans="1:11" x14ac:dyDescent="0.25">
      <c r="A2068" s="42"/>
      <c r="B2068" s="7" t="s">
        <v>36</v>
      </c>
      <c r="C2068" s="279"/>
      <c r="D2068" s="279"/>
      <c r="E2068" s="279"/>
      <c r="F2068" s="45">
        <v>0</v>
      </c>
      <c r="G2068" s="45">
        <v>0</v>
      </c>
      <c r="H2068" s="45">
        <v>0</v>
      </c>
      <c r="I2068" s="45"/>
      <c r="J2068" s="45">
        <f t="shared" si="73"/>
        <v>0</v>
      </c>
      <c r="K2068" s="45"/>
    </row>
    <row r="2069" spans="1:11" x14ac:dyDescent="0.25">
      <c r="A2069" s="42"/>
      <c r="B2069" s="7" t="s">
        <v>37</v>
      </c>
      <c r="C2069" s="279"/>
      <c r="D2069" s="279"/>
      <c r="E2069" s="40"/>
      <c r="F2069" s="45">
        <v>0</v>
      </c>
      <c r="G2069" s="45">
        <v>0</v>
      </c>
      <c r="H2069" s="45">
        <v>0</v>
      </c>
      <c r="I2069" s="45"/>
      <c r="J2069" s="45">
        <f t="shared" si="73"/>
        <v>0</v>
      </c>
      <c r="K2069" s="45"/>
    </row>
    <row r="2070" spans="1:11" x14ac:dyDescent="0.25">
      <c r="A2070" s="42"/>
      <c r="B2070" s="7" t="s">
        <v>38</v>
      </c>
      <c r="C2070" s="279"/>
      <c r="D2070" s="279"/>
      <c r="E2070" s="40"/>
      <c r="F2070" s="45">
        <v>0</v>
      </c>
      <c r="G2070" s="45">
        <v>0</v>
      </c>
      <c r="H2070" s="45">
        <v>0</v>
      </c>
      <c r="I2070" s="45"/>
      <c r="J2070" s="45">
        <f t="shared" si="73"/>
        <v>0</v>
      </c>
      <c r="K2070" s="45"/>
    </row>
    <row r="2071" spans="1:11" x14ac:dyDescent="0.25">
      <c r="A2071" s="42"/>
      <c r="B2071" s="7" t="s">
        <v>39</v>
      </c>
      <c r="C2071" s="279"/>
      <c r="D2071" s="279"/>
      <c r="E2071" s="40"/>
      <c r="F2071" s="45">
        <v>0</v>
      </c>
      <c r="G2071" s="45">
        <v>0</v>
      </c>
      <c r="H2071" s="45">
        <v>0</v>
      </c>
      <c r="I2071" s="45"/>
      <c r="J2071" s="45">
        <f t="shared" si="73"/>
        <v>0</v>
      </c>
      <c r="K2071" s="45"/>
    </row>
    <row r="2072" spans="1:11" x14ac:dyDescent="0.25">
      <c r="A2072" s="42"/>
      <c r="B2072" s="7" t="s">
        <v>40</v>
      </c>
      <c r="C2072" s="279"/>
      <c r="D2072" s="279"/>
      <c r="E2072" s="40"/>
      <c r="F2072" s="45">
        <v>0</v>
      </c>
      <c r="G2072" s="45">
        <v>0</v>
      </c>
      <c r="H2072" s="45">
        <v>0</v>
      </c>
      <c r="I2072" s="45"/>
      <c r="J2072" s="45">
        <f t="shared" si="73"/>
        <v>0</v>
      </c>
      <c r="K2072" s="45"/>
    </row>
    <row r="2073" spans="1:11" x14ac:dyDescent="0.25">
      <c r="A2073" s="42"/>
      <c r="B2073" s="7" t="s">
        <v>41</v>
      </c>
      <c r="C2073" s="279"/>
      <c r="D2073" s="279"/>
      <c r="E2073" s="40"/>
      <c r="F2073" s="45">
        <v>0</v>
      </c>
      <c r="G2073" s="45">
        <v>0</v>
      </c>
      <c r="H2073" s="45">
        <v>0</v>
      </c>
      <c r="I2073" s="45"/>
      <c r="J2073" s="45">
        <f t="shared" si="73"/>
        <v>0</v>
      </c>
      <c r="K2073" s="45"/>
    </row>
    <row r="2074" spans="1:11" x14ac:dyDescent="0.25">
      <c r="A2074" s="42"/>
      <c r="B2074" s="7" t="s">
        <v>42</v>
      </c>
      <c r="C2074" s="279"/>
      <c r="D2074" s="279"/>
      <c r="E2074" s="40"/>
      <c r="F2074" s="45">
        <v>0</v>
      </c>
      <c r="G2074" s="45">
        <v>0</v>
      </c>
      <c r="H2074" s="45">
        <v>0</v>
      </c>
      <c r="I2074" s="45"/>
      <c r="J2074" s="45">
        <f t="shared" si="73"/>
        <v>0</v>
      </c>
      <c r="K2074" s="45"/>
    </row>
    <row r="2075" spans="1:11" x14ac:dyDescent="0.25">
      <c r="A2075" s="42"/>
      <c r="B2075" s="7" t="s">
        <v>41</v>
      </c>
      <c r="C2075" s="279"/>
      <c r="D2075" s="279"/>
      <c r="E2075" s="40"/>
      <c r="F2075" s="45">
        <v>0</v>
      </c>
      <c r="G2075" s="45">
        <v>0</v>
      </c>
      <c r="H2075" s="45">
        <v>0</v>
      </c>
      <c r="I2075" s="45"/>
      <c r="J2075" s="45">
        <f t="shared" si="73"/>
        <v>0</v>
      </c>
      <c r="K2075" s="45"/>
    </row>
    <row r="2076" spans="1:11" x14ac:dyDescent="0.25">
      <c r="A2076" s="55"/>
      <c r="B2076" s="56" t="s">
        <v>43</v>
      </c>
      <c r="C2076" s="40"/>
      <c r="D2076" s="40"/>
      <c r="E2076" s="40"/>
      <c r="F2076" s="45">
        <v>0</v>
      </c>
      <c r="G2076" s="45">
        <v>0</v>
      </c>
      <c r="H2076" s="45">
        <v>0</v>
      </c>
      <c r="I2076" s="45"/>
      <c r="J2076" s="45">
        <f t="shared" si="73"/>
        <v>0</v>
      </c>
      <c r="K2076" s="45"/>
    </row>
    <row r="2077" spans="1:11" x14ac:dyDescent="0.25">
      <c r="A2077" s="55"/>
      <c r="B2077" s="56" t="s">
        <v>44</v>
      </c>
      <c r="C2077" s="40"/>
      <c r="D2077" s="40"/>
      <c r="E2077" s="40"/>
      <c r="F2077" s="45">
        <v>0</v>
      </c>
      <c r="G2077" s="45">
        <v>0</v>
      </c>
      <c r="H2077" s="45">
        <v>0</v>
      </c>
      <c r="I2077" s="45"/>
      <c r="J2077" s="45">
        <f t="shared" si="73"/>
        <v>0</v>
      </c>
      <c r="K2077" s="45"/>
    </row>
    <row r="2078" spans="1:11" x14ac:dyDescent="0.25">
      <c r="A2078" s="55"/>
      <c r="B2078" s="56" t="s">
        <v>45</v>
      </c>
      <c r="C2078" s="40"/>
      <c r="D2078" s="40"/>
      <c r="E2078" s="40"/>
      <c r="F2078" s="45">
        <v>0</v>
      </c>
      <c r="G2078" s="45">
        <v>0</v>
      </c>
      <c r="H2078" s="45">
        <v>0</v>
      </c>
      <c r="I2078" s="45"/>
      <c r="J2078" s="45">
        <f t="shared" si="73"/>
        <v>0</v>
      </c>
      <c r="K2078" s="45"/>
    </row>
    <row r="2079" spans="1:11" x14ac:dyDescent="0.25">
      <c r="A2079" s="57" t="s">
        <v>46</v>
      </c>
      <c r="B2079" s="58" t="s">
        <v>47</v>
      </c>
      <c r="C2079" s="56"/>
      <c r="D2079" s="56"/>
      <c r="E2079" s="56"/>
      <c r="F2079" s="41">
        <v>0</v>
      </c>
      <c r="G2079" s="41">
        <v>0</v>
      </c>
      <c r="H2079" s="41">
        <v>0</v>
      </c>
      <c r="I2079" s="41"/>
      <c r="J2079" s="45">
        <f t="shared" si="73"/>
        <v>0</v>
      </c>
      <c r="K2079" s="45"/>
    </row>
    <row r="2080" spans="1:11" x14ac:dyDescent="0.25">
      <c r="A2080" s="8"/>
      <c r="B2080" s="56" t="s">
        <v>48</v>
      </c>
      <c r="C2080" s="56"/>
      <c r="D2080" s="56"/>
      <c r="E2080" s="56"/>
      <c r="F2080" s="45">
        <v>0</v>
      </c>
      <c r="G2080" s="45">
        <v>0</v>
      </c>
      <c r="H2080" s="45">
        <v>0</v>
      </c>
      <c r="I2080" s="45"/>
      <c r="J2080" s="45">
        <f t="shared" si="73"/>
        <v>0</v>
      </c>
      <c r="K2080" s="45"/>
    </row>
    <row r="2081" spans="1:11" x14ac:dyDescent="0.25">
      <c r="A2081" s="8"/>
      <c r="B2081" s="56" t="s">
        <v>49</v>
      </c>
      <c r="C2081" s="56"/>
      <c r="D2081" s="56"/>
      <c r="E2081" s="56"/>
      <c r="F2081" s="45">
        <v>0</v>
      </c>
      <c r="G2081" s="45">
        <v>0</v>
      </c>
      <c r="H2081" s="45">
        <v>0</v>
      </c>
      <c r="I2081" s="45"/>
      <c r="J2081" s="45">
        <f t="shared" si="73"/>
        <v>0</v>
      </c>
      <c r="K2081" s="45"/>
    </row>
    <row r="2082" spans="1:11" x14ac:dyDescent="0.25">
      <c r="A2082" s="8"/>
      <c r="B2082" s="56" t="s">
        <v>37</v>
      </c>
      <c r="C2082" s="56"/>
      <c r="D2082" s="56"/>
      <c r="E2082" s="56"/>
      <c r="F2082" s="45">
        <v>0</v>
      </c>
      <c r="G2082" s="45">
        <v>0</v>
      </c>
      <c r="H2082" s="45">
        <v>0</v>
      </c>
      <c r="I2082" s="45"/>
      <c r="J2082" s="45">
        <f t="shared" si="73"/>
        <v>0</v>
      </c>
      <c r="K2082" s="45"/>
    </row>
    <row r="2083" spans="1:11" x14ac:dyDescent="0.25">
      <c r="A2083" s="8"/>
      <c r="B2083" s="56" t="s">
        <v>50</v>
      </c>
      <c r="C2083" s="56"/>
      <c r="D2083" s="56"/>
      <c r="E2083" s="56"/>
      <c r="F2083" s="45">
        <v>0</v>
      </c>
      <c r="G2083" s="45">
        <v>0</v>
      </c>
      <c r="H2083" s="45">
        <v>0</v>
      </c>
      <c r="I2083" s="45"/>
      <c r="J2083" s="45">
        <f t="shared" si="73"/>
        <v>0</v>
      </c>
      <c r="K2083" s="45"/>
    </row>
    <row r="2084" spans="1:11" x14ac:dyDescent="0.25">
      <c r="A2084" s="8"/>
      <c r="B2084" s="56" t="s">
        <v>39</v>
      </c>
      <c r="C2084" s="56"/>
      <c r="D2084" s="56"/>
      <c r="E2084" s="56"/>
      <c r="F2084" s="45">
        <v>0</v>
      </c>
      <c r="G2084" s="45">
        <v>0</v>
      </c>
      <c r="H2084" s="45">
        <v>0</v>
      </c>
      <c r="I2084" s="45"/>
      <c r="J2084" s="45">
        <f t="shared" si="73"/>
        <v>0</v>
      </c>
      <c r="K2084" s="45"/>
    </row>
    <row r="2085" spans="1:11" x14ac:dyDescent="0.25">
      <c r="A2085" s="57"/>
      <c r="B2085" s="56" t="s">
        <v>51</v>
      </c>
      <c r="C2085" s="56"/>
      <c r="D2085" s="56"/>
      <c r="E2085" s="56"/>
      <c r="F2085" s="45">
        <v>0</v>
      </c>
      <c r="G2085" s="45">
        <v>0</v>
      </c>
      <c r="H2085" s="45">
        <v>0</v>
      </c>
      <c r="I2085" s="45"/>
      <c r="J2085" s="45">
        <f t="shared" si="73"/>
        <v>0</v>
      </c>
      <c r="K2085" s="45"/>
    </row>
    <row r="2086" spans="1:11" x14ac:dyDescent="0.25">
      <c r="A2086" s="8"/>
      <c r="B2086" s="7" t="s">
        <v>41</v>
      </c>
      <c r="C2086" s="7"/>
      <c r="D2086" s="7"/>
      <c r="E2086" s="7"/>
      <c r="F2086" s="45">
        <v>0</v>
      </c>
      <c r="G2086" s="45">
        <v>0</v>
      </c>
      <c r="H2086" s="45">
        <v>0</v>
      </c>
      <c r="I2086" s="45"/>
      <c r="J2086" s="45">
        <f t="shared" si="73"/>
        <v>0</v>
      </c>
      <c r="K2086" s="45"/>
    </row>
    <row r="2087" spans="1:11" x14ac:dyDescent="0.25">
      <c r="A2087" s="42"/>
      <c r="B2087" s="7" t="s">
        <v>52</v>
      </c>
      <c r="C2087" s="7"/>
      <c r="D2087" s="7"/>
      <c r="E2087" s="7"/>
      <c r="F2087" s="45">
        <v>0</v>
      </c>
      <c r="G2087" s="45">
        <v>0</v>
      </c>
      <c r="H2087" s="45">
        <v>0</v>
      </c>
      <c r="I2087" s="45"/>
      <c r="J2087" s="45">
        <f t="shared" si="73"/>
        <v>0</v>
      </c>
      <c r="K2087" s="45"/>
    </row>
    <row r="2088" spans="1:11" x14ac:dyDescent="0.25">
      <c r="A2088" s="42"/>
      <c r="B2088" s="7" t="s">
        <v>41</v>
      </c>
      <c r="C2088" s="7"/>
      <c r="D2088" s="7"/>
      <c r="E2088" s="7"/>
      <c r="F2088" s="45">
        <v>0</v>
      </c>
      <c r="G2088" s="45">
        <v>0</v>
      </c>
      <c r="H2088" s="45">
        <v>0</v>
      </c>
      <c r="I2088" s="45"/>
      <c r="J2088" s="45">
        <f t="shared" si="73"/>
        <v>0</v>
      </c>
      <c r="K2088" s="45"/>
    </row>
    <row r="2089" spans="1:11" x14ac:dyDescent="0.25">
      <c r="A2089" s="42"/>
      <c r="B2089" s="7" t="s">
        <v>53</v>
      </c>
      <c r="C2089" s="7"/>
      <c r="D2089" s="7"/>
      <c r="E2089" s="7"/>
      <c r="F2089" s="45">
        <v>0</v>
      </c>
      <c r="G2089" s="45">
        <v>0</v>
      </c>
      <c r="H2089" s="45">
        <v>0</v>
      </c>
      <c r="I2089" s="45"/>
      <c r="J2089" s="45">
        <f t="shared" si="73"/>
        <v>0</v>
      </c>
      <c r="K2089" s="45"/>
    </row>
    <row r="2090" spans="1:11" x14ac:dyDescent="0.25">
      <c r="A2090" s="42"/>
      <c r="B2090" s="7" t="s">
        <v>54</v>
      </c>
      <c r="C2090" s="7"/>
      <c r="D2090" s="7"/>
      <c r="E2090" s="7"/>
      <c r="F2090" s="45">
        <v>0</v>
      </c>
      <c r="G2090" s="45">
        <v>0</v>
      </c>
      <c r="H2090" s="45">
        <v>0</v>
      </c>
      <c r="I2090" s="45"/>
      <c r="J2090" s="45">
        <f t="shared" si="73"/>
        <v>0</v>
      </c>
      <c r="K2090" s="45"/>
    </row>
    <row r="2091" spans="1:11" x14ac:dyDescent="0.25">
      <c r="A2091" s="42"/>
      <c r="B2091" s="7" t="s">
        <v>45</v>
      </c>
      <c r="C2091" s="7"/>
      <c r="D2091" s="7"/>
      <c r="E2091" s="7"/>
      <c r="F2091" s="45">
        <v>0</v>
      </c>
      <c r="G2091" s="45">
        <v>0</v>
      </c>
      <c r="H2091" s="45">
        <v>0</v>
      </c>
      <c r="I2091" s="45"/>
      <c r="J2091" s="45">
        <f t="shared" si="73"/>
        <v>0</v>
      </c>
      <c r="K2091" s="45"/>
    </row>
    <row r="2092" spans="1:11" x14ac:dyDescent="0.25">
      <c r="A2092" s="59" t="s">
        <v>55</v>
      </c>
      <c r="B2092" s="60" t="s">
        <v>56</v>
      </c>
      <c r="C2092" s="7"/>
      <c r="D2092" s="7"/>
      <c r="E2092" s="7"/>
      <c r="F2092" s="41">
        <v>0</v>
      </c>
      <c r="G2092" s="41">
        <v>0</v>
      </c>
      <c r="H2092" s="41">
        <v>0</v>
      </c>
      <c r="I2092" s="41"/>
      <c r="J2092" s="41">
        <f>SUM(J2093:J2102)</f>
        <v>0</v>
      </c>
      <c r="K2092" s="41"/>
    </row>
    <row r="2093" spans="1:11" x14ac:dyDescent="0.25">
      <c r="A2093" s="42"/>
      <c r="B2093" s="7" t="s">
        <v>57</v>
      </c>
      <c r="C2093" s="7"/>
      <c r="D2093" s="7"/>
      <c r="E2093" s="7"/>
      <c r="F2093" s="45">
        <v>0</v>
      </c>
      <c r="G2093" s="45">
        <v>0</v>
      </c>
      <c r="H2093" s="45">
        <v>0</v>
      </c>
      <c r="I2093" s="45"/>
      <c r="J2093" s="45">
        <f t="shared" ref="J2093:J2103" si="74">SUM(F2093:F2093)</f>
        <v>0</v>
      </c>
      <c r="K2093" s="45"/>
    </row>
    <row r="2094" spans="1:11" x14ac:dyDescent="0.25">
      <c r="A2094" s="42"/>
      <c r="B2094" s="7" t="s">
        <v>58</v>
      </c>
      <c r="C2094" s="7"/>
      <c r="D2094" s="7"/>
      <c r="E2094" s="7"/>
      <c r="F2094" s="45">
        <v>0</v>
      </c>
      <c r="G2094" s="45">
        <v>0</v>
      </c>
      <c r="H2094" s="45">
        <v>0</v>
      </c>
      <c r="I2094" s="45"/>
      <c r="J2094" s="45">
        <f t="shared" si="74"/>
        <v>0</v>
      </c>
      <c r="K2094" s="45"/>
    </row>
    <row r="2095" spans="1:11" x14ac:dyDescent="0.25">
      <c r="A2095" s="42"/>
      <c r="B2095" s="7" t="s">
        <v>59</v>
      </c>
      <c r="C2095" s="7"/>
      <c r="D2095" s="7"/>
      <c r="E2095" s="7"/>
      <c r="F2095" s="45">
        <v>0</v>
      </c>
      <c r="G2095" s="45">
        <v>0</v>
      </c>
      <c r="H2095" s="45">
        <v>0</v>
      </c>
      <c r="I2095" s="45"/>
      <c r="J2095" s="45">
        <f t="shared" si="74"/>
        <v>0</v>
      </c>
      <c r="K2095" s="45"/>
    </row>
    <row r="2096" spans="1:11" x14ac:dyDescent="0.25">
      <c r="A2096" s="42"/>
      <c r="B2096" s="7" t="s">
        <v>60</v>
      </c>
      <c r="C2096" s="7"/>
      <c r="D2096" s="7"/>
      <c r="E2096" s="7"/>
      <c r="F2096" s="45">
        <v>0</v>
      </c>
      <c r="G2096" s="45">
        <v>0</v>
      </c>
      <c r="H2096" s="45">
        <v>0</v>
      </c>
      <c r="I2096" s="45"/>
      <c r="J2096" s="45">
        <f t="shared" si="74"/>
        <v>0</v>
      </c>
      <c r="K2096" s="45"/>
    </row>
    <row r="2097" spans="1:11" x14ac:dyDescent="0.25">
      <c r="A2097" s="42"/>
      <c r="B2097" s="7" t="s">
        <v>61</v>
      </c>
      <c r="C2097" s="7"/>
      <c r="D2097" s="7"/>
      <c r="E2097" s="7"/>
      <c r="F2097" s="45">
        <v>0</v>
      </c>
      <c r="G2097" s="45">
        <v>0</v>
      </c>
      <c r="H2097" s="45">
        <v>0</v>
      </c>
      <c r="I2097" s="45"/>
      <c r="J2097" s="45">
        <f t="shared" si="74"/>
        <v>0</v>
      </c>
      <c r="K2097" s="45"/>
    </row>
    <row r="2098" spans="1:11" x14ac:dyDescent="0.25">
      <c r="A2098" s="42"/>
      <c r="B2098" s="7" t="s">
        <v>62</v>
      </c>
      <c r="C2098" s="7"/>
      <c r="D2098" s="7"/>
      <c r="E2098" s="7"/>
      <c r="F2098" s="45">
        <v>0</v>
      </c>
      <c r="G2098" s="45">
        <v>0</v>
      </c>
      <c r="H2098" s="45">
        <v>0</v>
      </c>
      <c r="I2098" s="45"/>
      <c r="J2098" s="45">
        <f t="shared" si="74"/>
        <v>0</v>
      </c>
      <c r="K2098" s="45"/>
    </row>
    <row r="2099" spans="1:11" x14ac:dyDescent="0.25">
      <c r="A2099" s="42"/>
      <c r="B2099" s="7" t="s">
        <v>63</v>
      </c>
      <c r="C2099" s="7"/>
      <c r="D2099" s="7"/>
      <c r="E2099" s="7"/>
      <c r="F2099" s="45">
        <v>0</v>
      </c>
      <c r="G2099" s="45">
        <v>0</v>
      </c>
      <c r="H2099" s="45">
        <v>0</v>
      </c>
      <c r="I2099" s="45"/>
      <c r="J2099" s="45">
        <f t="shared" si="74"/>
        <v>0</v>
      </c>
      <c r="K2099" s="45"/>
    </row>
    <row r="2100" spans="1:11" x14ac:dyDescent="0.25">
      <c r="A2100" s="42"/>
      <c r="B2100" s="7" t="s">
        <v>64</v>
      </c>
      <c r="C2100" s="7"/>
      <c r="D2100" s="7"/>
      <c r="E2100" s="7"/>
      <c r="F2100" s="45">
        <v>0</v>
      </c>
      <c r="G2100" s="45">
        <v>0</v>
      </c>
      <c r="H2100" s="45">
        <v>0</v>
      </c>
      <c r="I2100" s="45"/>
      <c r="J2100" s="45">
        <f t="shared" si="74"/>
        <v>0</v>
      </c>
      <c r="K2100" s="45"/>
    </row>
    <row r="2101" spans="1:11" x14ac:dyDescent="0.25">
      <c r="A2101" s="42"/>
      <c r="B2101" s="7" t="s">
        <v>65</v>
      </c>
      <c r="C2101" s="7"/>
      <c r="D2101" s="7"/>
      <c r="E2101" s="7"/>
      <c r="F2101" s="45">
        <v>0</v>
      </c>
      <c r="G2101" s="45">
        <v>0</v>
      </c>
      <c r="H2101" s="45">
        <v>0</v>
      </c>
      <c r="I2101" s="45"/>
      <c r="J2101" s="45">
        <f t="shared" si="74"/>
        <v>0</v>
      </c>
      <c r="K2101" s="45"/>
    </row>
    <row r="2102" spans="1:11" x14ac:dyDescent="0.25">
      <c r="A2102" s="42"/>
      <c r="B2102" s="7" t="s">
        <v>66</v>
      </c>
      <c r="C2102" s="7"/>
      <c r="D2102" s="7"/>
      <c r="E2102" s="7"/>
      <c r="F2102" s="45">
        <v>0</v>
      </c>
      <c r="G2102" s="45">
        <v>0</v>
      </c>
      <c r="H2102" s="45">
        <v>0</v>
      </c>
      <c r="I2102" s="45"/>
      <c r="J2102" s="45">
        <f t="shared" si="74"/>
        <v>0</v>
      </c>
      <c r="K2102" s="45"/>
    </row>
    <row r="2103" spans="1:11" x14ac:dyDescent="0.25">
      <c r="A2103" s="42"/>
      <c r="B2103" s="7" t="s">
        <v>67</v>
      </c>
      <c r="C2103" s="7"/>
      <c r="D2103" s="7"/>
      <c r="E2103" s="7"/>
      <c r="F2103" s="45">
        <v>0</v>
      </c>
      <c r="G2103" s="45">
        <v>0</v>
      </c>
      <c r="H2103" s="45">
        <v>0</v>
      </c>
      <c r="I2103" s="45"/>
      <c r="J2103" s="45">
        <f t="shared" si="74"/>
        <v>0</v>
      </c>
      <c r="K2103" s="45"/>
    </row>
    <row r="2104" spans="1:11" x14ac:dyDescent="0.25">
      <c r="A2104" s="59" t="s">
        <v>68</v>
      </c>
      <c r="B2104" s="60" t="s">
        <v>69</v>
      </c>
      <c r="C2104" s="7"/>
      <c r="D2104" s="7"/>
      <c r="E2104" s="7"/>
      <c r="F2104" s="41">
        <v>0</v>
      </c>
      <c r="G2104" s="41">
        <v>0</v>
      </c>
      <c r="H2104" s="41">
        <v>0</v>
      </c>
      <c r="I2104" s="41"/>
      <c r="J2104" s="41">
        <v>0</v>
      </c>
      <c r="K2104" s="41"/>
    </row>
    <row r="2105" spans="1:11" x14ac:dyDescent="0.25">
      <c r="A2105" s="59"/>
      <c r="B2105" s="7" t="s">
        <v>70</v>
      </c>
      <c r="C2105" s="7"/>
      <c r="D2105" s="7"/>
      <c r="E2105" s="7"/>
      <c r="F2105" s="45">
        <v>0</v>
      </c>
      <c r="G2105" s="45">
        <v>0</v>
      </c>
      <c r="H2105" s="45">
        <v>0</v>
      </c>
      <c r="I2105" s="45"/>
      <c r="J2105" s="45">
        <f t="shared" ref="J2105:J2120" si="75">SUM(F2105:F2105)</f>
        <v>0</v>
      </c>
      <c r="K2105" s="45"/>
    </row>
    <row r="2106" spans="1:11" x14ac:dyDescent="0.25">
      <c r="A2106" s="59"/>
      <c r="B2106" s="7" t="s">
        <v>71</v>
      </c>
      <c r="C2106" s="7"/>
      <c r="D2106" s="7"/>
      <c r="E2106" s="7"/>
      <c r="F2106" s="45">
        <v>0</v>
      </c>
      <c r="G2106" s="45">
        <v>0</v>
      </c>
      <c r="H2106" s="45">
        <v>0</v>
      </c>
      <c r="I2106" s="45"/>
      <c r="J2106" s="45">
        <f t="shared" si="75"/>
        <v>0</v>
      </c>
      <c r="K2106" s="45"/>
    </row>
    <row r="2107" spans="1:11" x14ac:dyDescent="0.25">
      <c r="A2107" s="59"/>
      <c r="B2107" s="7" t="s">
        <v>72</v>
      </c>
      <c r="C2107" s="7"/>
      <c r="D2107" s="7"/>
      <c r="E2107" s="7"/>
      <c r="F2107" s="45">
        <v>0</v>
      </c>
      <c r="G2107" s="45">
        <v>0</v>
      </c>
      <c r="H2107" s="45">
        <v>0</v>
      </c>
      <c r="I2107" s="45"/>
      <c r="J2107" s="45">
        <f t="shared" si="75"/>
        <v>0</v>
      </c>
      <c r="K2107" s="45"/>
    </row>
    <row r="2108" spans="1:11" x14ac:dyDescent="0.25">
      <c r="A2108" s="59"/>
      <c r="B2108" s="7" t="s">
        <v>73</v>
      </c>
      <c r="C2108" s="7"/>
      <c r="D2108" s="7"/>
      <c r="E2108" s="7"/>
      <c r="F2108" s="45">
        <v>0</v>
      </c>
      <c r="G2108" s="45">
        <v>0</v>
      </c>
      <c r="H2108" s="45">
        <v>0</v>
      </c>
      <c r="I2108" s="45"/>
      <c r="J2108" s="45">
        <f t="shared" si="75"/>
        <v>0</v>
      </c>
      <c r="K2108" s="45"/>
    </row>
    <row r="2109" spans="1:11" x14ac:dyDescent="0.25">
      <c r="A2109" s="59"/>
      <c r="B2109" s="7" t="s">
        <v>74</v>
      </c>
      <c r="C2109" s="7"/>
      <c r="D2109" s="7"/>
      <c r="E2109" s="7"/>
      <c r="F2109" s="45">
        <v>0</v>
      </c>
      <c r="G2109" s="45">
        <v>0</v>
      </c>
      <c r="H2109" s="45">
        <v>0</v>
      </c>
      <c r="I2109" s="45"/>
      <c r="J2109" s="45">
        <f t="shared" si="75"/>
        <v>0</v>
      </c>
      <c r="K2109" s="45"/>
    </row>
    <row r="2110" spans="1:11" x14ac:dyDescent="0.25">
      <c r="A2110" s="59" t="s">
        <v>75</v>
      </c>
      <c r="B2110" s="60" t="s">
        <v>76</v>
      </c>
      <c r="C2110" s="7"/>
      <c r="D2110" s="7"/>
      <c r="E2110" s="7"/>
      <c r="F2110" s="41">
        <v>0</v>
      </c>
      <c r="G2110" s="41">
        <v>0</v>
      </c>
      <c r="H2110" s="41">
        <v>0</v>
      </c>
      <c r="I2110" s="41"/>
      <c r="J2110" s="45">
        <f t="shared" si="75"/>
        <v>0</v>
      </c>
      <c r="K2110" s="45"/>
    </row>
    <row r="2111" spans="1:11" x14ac:dyDescent="0.25">
      <c r="A2111" s="59"/>
      <c r="B2111" s="60" t="s">
        <v>77</v>
      </c>
      <c r="C2111" s="7"/>
      <c r="D2111" s="7"/>
      <c r="E2111" s="7"/>
      <c r="F2111" s="45">
        <v>0</v>
      </c>
      <c r="G2111" s="45">
        <v>0</v>
      </c>
      <c r="H2111" s="45">
        <v>0</v>
      </c>
      <c r="I2111" s="45"/>
      <c r="J2111" s="45">
        <f t="shared" si="75"/>
        <v>0</v>
      </c>
      <c r="K2111" s="45"/>
    </row>
    <row r="2112" spans="1:11" x14ac:dyDescent="0.25">
      <c r="A2112" s="59"/>
      <c r="B2112" s="7" t="s">
        <v>78</v>
      </c>
      <c r="C2112" s="7"/>
      <c r="D2112" s="7"/>
      <c r="E2112" s="7"/>
      <c r="F2112" s="45">
        <v>0</v>
      </c>
      <c r="G2112" s="45">
        <v>0</v>
      </c>
      <c r="H2112" s="45">
        <v>0</v>
      </c>
      <c r="I2112" s="45"/>
      <c r="J2112" s="45">
        <f t="shared" si="75"/>
        <v>0</v>
      </c>
      <c r="K2112" s="45"/>
    </row>
    <row r="2113" spans="1:14" x14ac:dyDescent="0.25">
      <c r="A2113" s="59"/>
      <c r="B2113" s="7" t="s">
        <v>79</v>
      </c>
      <c r="C2113" s="7"/>
      <c r="D2113" s="7"/>
      <c r="E2113" s="7"/>
      <c r="F2113" s="45">
        <v>0</v>
      </c>
      <c r="G2113" s="45">
        <v>0</v>
      </c>
      <c r="H2113" s="45">
        <v>0</v>
      </c>
      <c r="I2113" s="45"/>
      <c r="J2113" s="45">
        <f t="shared" si="75"/>
        <v>0</v>
      </c>
      <c r="K2113" s="45"/>
    </row>
    <row r="2114" spans="1:14" x14ac:dyDescent="0.25">
      <c r="A2114" s="59"/>
      <c r="B2114" s="7" t="s">
        <v>80</v>
      </c>
      <c r="C2114" s="7"/>
      <c r="D2114" s="7"/>
      <c r="E2114" s="7"/>
      <c r="F2114" s="45">
        <v>0</v>
      </c>
      <c r="G2114" s="45">
        <v>0</v>
      </c>
      <c r="H2114" s="45">
        <v>0</v>
      </c>
      <c r="I2114" s="45"/>
      <c r="J2114" s="45">
        <f t="shared" si="75"/>
        <v>0</v>
      </c>
      <c r="K2114" s="45"/>
    </row>
    <row r="2115" spans="1:14" x14ac:dyDescent="0.25">
      <c r="A2115" s="59" t="s">
        <v>81</v>
      </c>
      <c r="B2115" s="60" t="s">
        <v>82</v>
      </c>
      <c r="C2115" s="7"/>
      <c r="D2115" s="7"/>
      <c r="E2115" s="7"/>
      <c r="F2115" s="41">
        <v>0</v>
      </c>
      <c r="G2115" s="41">
        <v>0</v>
      </c>
      <c r="H2115" s="41">
        <v>0</v>
      </c>
      <c r="I2115" s="41"/>
      <c r="J2115" s="45">
        <f t="shared" si="75"/>
        <v>0</v>
      </c>
      <c r="K2115" s="45"/>
    </row>
    <row r="2116" spans="1:14" x14ac:dyDescent="0.25">
      <c r="A2116" s="59"/>
      <c r="B2116" s="7" t="s">
        <v>83</v>
      </c>
      <c r="C2116" s="7"/>
      <c r="D2116" s="7"/>
      <c r="E2116" s="7"/>
      <c r="F2116" s="45">
        <v>0</v>
      </c>
      <c r="G2116" s="45">
        <v>0</v>
      </c>
      <c r="H2116" s="45">
        <v>0</v>
      </c>
      <c r="I2116" s="45"/>
      <c r="J2116" s="45">
        <f t="shared" si="75"/>
        <v>0</v>
      </c>
      <c r="K2116" s="45"/>
    </row>
    <row r="2117" spans="1:14" x14ac:dyDescent="0.25">
      <c r="A2117" s="59"/>
      <c r="B2117" s="7" t="s">
        <v>84</v>
      </c>
      <c r="C2117" s="7"/>
      <c r="D2117" s="7"/>
      <c r="E2117" s="7"/>
      <c r="F2117" s="45">
        <v>0</v>
      </c>
      <c r="G2117" s="45">
        <v>0</v>
      </c>
      <c r="H2117" s="45">
        <v>0</v>
      </c>
      <c r="I2117" s="45"/>
      <c r="J2117" s="45">
        <f t="shared" si="75"/>
        <v>0</v>
      </c>
      <c r="K2117" s="45"/>
    </row>
    <row r="2118" spans="1:14" x14ac:dyDescent="0.25">
      <c r="A2118" s="59"/>
      <c r="B2118" s="7" t="s">
        <v>85</v>
      </c>
      <c r="C2118" s="7"/>
      <c r="D2118" s="7"/>
      <c r="E2118" s="7"/>
      <c r="F2118" s="45">
        <v>0</v>
      </c>
      <c r="G2118" s="45">
        <v>0</v>
      </c>
      <c r="H2118" s="45">
        <v>0</v>
      </c>
      <c r="I2118" s="45"/>
      <c r="J2118" s="45">
        <f t="shared" si="75"/>
        <v>0</v>
      </c>
      <c r="K2118" s="45"/>
    </row>
    <row r="2119" spans="1:14" x14ac:dyDescent="0.25">
      <c r="A2119" s="59"/>
      <c r="B2119" s="7" t="s">
        <v>86</v>
      </c>
      <c r="C2119" s="7"/>
      <c r="D2119" s="7"/>
      <c r="E2119" s="7"/>
      <c r="F2119" s="45">
        <v>0</v>
      </c>
      <c r="G2119" s="45">
        <v>0</v>
      </c>
      <c r="H2119" s="45">
        <v>0</v>
      </c>
      <c r="I2119" s="45"/>
      <c r="J2119" s="45">
        <f t="shared" si="75"/>
        <v>0</v>
      </c>
      <c r="K2119" s="45"/>
    </row>
    <row r="2120" spans="1:14" x14ac:dyDescent="0.25">
      <c r="A2120" s="42"/>
      <c r="B2120" s="7" t="s">
        <v>87</v>
      </c>
      <c r="C2120" s="7"/>
      <c r="D2120" s="7"/>
      <c r="E2120" s="7"/>
      <c r="F2120" s="45">
        <v>0</v>
      </c>
      <c r="G2120" s="45">
        <v>0</v>
      </c>
      <c r="H2120" s="45">
        <v>0</v>
      </c>
      <c r="I2120" s="45"/>
      <c r="J2120" s="45">
        <f t="shared" si="75"/>
        <v>0</v>
      </c>
      <c r="K2120" s="45"/>
    </row>
    <row r="2121" spans="1:14" x14ac:dyDescent="0.25">
      <c r="A2121" s="42"/>
      <c r="B2121" s="60" t="s">
        <v>88</v>
      </c>
      <c r="C2121" s="7"/>
      <c r="D2121" s="7"/>
      <c r="E2121" s="7"/>
      <c r="F2121" s="61">
        <f>+F2055+F2036+F2042</f>
        <v>17780000.490000002</v>
      </c>
      <c r="G2121" s="61">
        <f>+G2055+G2036+G2042</f>
        <v>20308734.23</v>
      </c>
      <c r="H2121" s="61">
        <f>+H2055+H2036+H2042</f>
        <v>28210037.259999998</v>
      </c>
      <c r="I2121" s="61"/>
      <c r="J2121" s="61">
        <f>+J2055+J2042+J2036+J2092</f>
        <v>66298771.979999997</v>
      </c>
      <c r="K2121" s="61"/>
      <c r="L2121" s="28">
        <v>66295750.579999998</v>
      </c>
      <c r="M2121" s="28">
        <f>+J2121-L2121</f>
        <v>3021.3999999985099</v>
      </c>
      <c r="N2121" s="28"/>
    </row>
    <row r="2122" spans="1:14" x14ac:dyDescent="0.25">
      <c r="A2122" s="42"/>
      <c r="B2122" s="60"/>
      <c r="C2122" s="7"/>
      <c r="D2122" s="7"/>
      <c r="E2122" s="7"/>
      <c r="F2122" s="45"/>
      <c r="G2122" s="45"/>
      <c r="H2122" s="45"/>
      <c r="I2122" s="45"/>
      <c r="J2122" s="45"/>
      <c r="K2122" s="45"/>
    </row>
    <row r="2123" spans="1:14" ht="15.75" thickBot="1" x14ac:dyDescent="0.3">
      <c r="A2123" s="42"/>
      <c r="B2123" s="60" t="s">
        <v>207</v>
      </c>
      <c r="C2123" s="7"/>
      <c r="D2123" s="7"/>
      <c r="E2123" s="7"/>
      <c r="F2123" s="45"/>
      <c r="G2123" s="45"/>
      <c r="H2123" s="65">
        <v>3021.4</v>
      </c>
      <c r="I2123" s="41"/>
      <c r="J2123" s="45">
        <f>-H2123</f>
        <v>-3021.4</v>
      </c>
      <c r="K2123" s="45"/>
    </row>
    <row r="2124" spans="1:14" ht="15.75" thickTop="1" x14ac:dyDescent="0.25">
      <c r="A2124" s="42"/>
      <c r="B2124" s="60"/>
      <c r="C2124" s="7"/>
      <c r="D2124" s="7"/>
      <c r="E2124" s="7"/>
      <c r="F2124" s="45"/>
      <c r="G2124" s="45"/>
      <c r="H2124" s="45"/>
      <c r="I2124" s="45"/>
    </row>
    <row r="2125" spans="1:14" x14ac:dyDescent="0.25">
      <c r="A2125" s="59" t="s">
        <v>89</v>
      </c>
      <c r="B2125" s="60" t="s">
        <v>90</v>
      </c>
      <c r="C2125" s="7"/>
      <c r="D2125" s="7"/>
      <c r="E2125" s="7"/>
      <c r="F2125" s="45"/>
      <c r="G2125" s="45"/>
      <c r="H2125" s="45"/>
      <c r="I2125" s="45"/>
    </row>
    <row r="2126" spans="1:14" x14ac:dyDescent="0.25">
      <c r="A2126" s="59" t="s">
        <v>91</v>
      </c>
      <c r="B2126" s="60" t="s">
        <v>92</v>
      </c>
      <c r="C2126" s="7"/>
      <c r="D2126" s="7"/>
      <c r="E2126" s="7"/>
      <c r="F2126" s="41">
        <v>0</v>
      </c>
      <c r="G2126" s="41">
        <v>0</v>
      </c>
      <c r="H2126" s="41">
        <v>0</v>
      </c>
      <c r="I2126" s="41"/>
      <c r="J2126" s="41">
        <v>0</v>
      </c>
      <c r="K2126" s="41"/>
    </row>
    <row r="2127" spans="1:14" x14ac:dyDescent="0.25">
      <c r="A2127" s="42"/>
      <c r="B2127" s="7" t="s">
        <v>93</v>
      </c>
      <c r="C2127" s="7"/>
      <c r="D2127" s="7" t="s">
        <v>94</v>
      </c>
      <c r="E2127" s="7"/>
      <c r="F2127" s="45">
        <v>0</v>
      </c>
      <c r="G2127" s="45">
        <v>0</v>
      </c>
      <c r="H2127" s="45">
        <v>0</v>
      </c>
      <c r="I2127" s="45"/>
      <c r="J2127" s="45">
        <v>0</v>
      </c>
      <c r="K2127" s="45"/>
    </row>
    <row r="2128" spans="1:14" x14ac:dyDescent="0.25">
      <c r="A2128" s="42"/>
      <c r="B2128" s="7" t="s">
        <v>95</v>
      </c>
      <c r="C2128" s="7"/>
      <c r="D2128" s="7"/>
      <c r="E2128" s="7"/>
      <c r="F2128" s="45">
        <v>0</v>
      </c>
      <c r="G2128" s="45">
        <v>0</v>
      </c>
      <c r="H2128" s="45">
        <v>0</v>
      </c>
      <c r="I2128" s="45"/>
      <c r="J2128" s="45">
        <v>0</v>
      </c>
      <c r="K2128" s="45"/>
    </row>
    <row r="2129" spans="1:11" x14ac:dyDescent="0.25">
      <c r="A2129" s="59" t="s">
        <v>96</v>
      </c>
      <c r="B2129" s="62" t="s">
        <v>97</v>
      </c>
      <c r="C2129" s="7"/>
      <c r="D2129" s="7"/>
      <c r="E2129" s="7"/>
      <c r="F2129" s="41">
        <v>0</v>
      </c>
      <c r="G2129" s="41">
        <v>0</v>
      </c>
      <c r="H2129" s="41">
        <v>0</v>
      </c>
      <c r="I2129" s="41"/>
      <c r="J2129" s="41">
        <v>0</v>
      </c>
      <c r="K2129" s="41"/>
    </row>
    <row r="2130" spans="1:11" x14ac:dyDescent="0.25">
      <c r="A2130" s="42"/>
      <c r="B2130" s="7" t="s">
        <v>98</v>
      </c>
      <c r="C2130" s="7"/>
      <c r="D2130" s="7"/>
      <c r="E2130" s="7"/>
      <c r="F2130" s="45">
        <v>0</v>
      </c>
      <c r="G2130" s="45">
        <v>0</v>
      </c>
      <c r="H2130" s="45">
        <v>0</v>
      </c>
      <c r="I2130" s="45"/>
      <c r="J2130" s="45">
        <v>0</v>
      </c>
      <c r="K2130" s="45"/>
    </row>
    <row r="2131" spans="1:11" x14ac:dyDescent="0.25">
      <c r="A2131" s="42"/>
      <c r="B2131" s="7" t="s">
        <v>99</v>
      </c>
      <c r="C2131" s="7"/>
      <c r="D2131" s="7"/>
      <c r="E2131" s="7"/>
      <c r="F2131" s="45">
        <v>0</v>
      </c>
      <c r="G2131" s="45">
        <v>0</v>
      </c>
      <c r="H2131" s="45">
        <v>0</v>
      </c>
      <c r="I2131" s="45"/>
      <c r="J2131" s="45">
        <v>0</v>
      </c>
      <c r="K2131" s="45"/>
    </row>
    <row r="2132" spans="1:11" x14ac:dyDescent="0.25">
      <c r="A2132" s="59" t="s">
        <v>100</v>
      </c>
      <c r="B2132" s="60" t="s">
        <v>101</v>
      </c>
      <c r="C2132" s="7"/>
      <c r="D2132" s="7"/>
      <c r="E2132" s="7"/>
      <c r="F2132" s="41">
        <v>0</v>
      </c>
      <c r="G2132" s="41">
        <v>0</v>
      </c>
      <c r="H2132" s="41">
        <v>0</v>
      </c>
      <c r="I2132" s="41"/>
      <c r="J2132" s="41">
        <v>0</v>
      </c>
      <c r="K2132" s="41"/>
    </row>
    <row r="2133" spans="1:11" x14ac:dyDescent="0.25">
      <c r="A2133" s="42"/>
      <c r="B2133" s="63" t="s">
        <v>102</v>
      </c>
      <c r="C2133" s="7"/>
      <c r="D2133" s="7"/>
      <c r="E2133" s="7"/>
      <c r="F2133" s="45">
        <v>0</v>
      </c>
      <c r="G2133" s="45">
        <v>0</v>
      </c>
      <c r="H2133" s="45">
        <v>0</v>
      </c>
      <c r="I2133" s="45"/>
      <c r="J2133" s="45">
        <v>0</v>
      </c>
      <c r="K2133" s="45"/>
    </row>
    <row r="2134" spans="1:11" x14ac:dyDescent="0.25">
      <c r="A2134" s="42"/>
      <c r="B2134" s="63" t="s">
        <v>103</v>
      </c>
      <c r="C2134" s="7"/>
      <c r="D2134" s="7"/>
      <c r="E2134" s="7"/>
      <c r="F2134" s="64">
        <v>0</v>
      </c>
      <c r="G2134" s="64">
        <v>0</v>
      </c>
      <c r="H2134" s="64">
        <v>0</v>
      </c>
      <c r="I2134" s="64"/>
      <c r="J2134" s="64">
        <v>0</v>
      </c>
      <c r="K2134" s="64"/>
    </row>
    <row r="2135" spans="1:11" x14ac:dyDescent="0.25">
      <c r="A2135" s="42"/>
      <c r="B2135" s="60" t="s">
        <v>104</v>
      </c>
      <c r="C2135" s="7"/>
      <c r="D2135" s="7"/>
      <c r="E2135" s="7"/>
      <c r="F2135" s="41">
        <f>+F2131+F2130+F2129+F2128+F2126+F2125</f>
        <v>0</v>
      </c>
      <c r="G2135" s="41">
        <f t="shared" ref="G2135:H2135" si="76">+G2131+G2130+G2129+G2128+G2126+G2125</f>
        <v>0</v>
      </c>
      <c r="H2135" s="41">
        <f t="shared" si="76"/>
        <v>0</v>
      </c>
      <c r="I2135" s="41"/>
      <c r="J2135" s="41">
        <f>+J2131+J2130+J2129+J2128+J2126+J2125</f>
        <v>0</v>
      </c>
      <c r="K2135" s="41"/>
    </row>
    <row r="2136" spans="1:11" x14ac:dyDescent="0.25">
      <c r="A2136" s="42"/>
      <c r="B2136" s="60"/>
      <c r="C2136" s="7"/>
      <c r="D2136" s="7"/>
      <c r="E2136" s="7"/>
      <c r="F2136" s="41"/>
      <c r="G2136" s="41"/>
      <c r="H2136" s="41"/>
      <c r="I2136" s="41"/>
      <c r="J2136" s="41"/>
      <c r="K2136" s="41"/>
    </row>
    <row r="2138" spans="1:11" ht="15.75" thickBot="1" x14ac:dyDescent="0.3">
      <c r="A2138" s="7"/>
      <c r="B2138" s="60" t="s">
        <v>105</v>
      </c>
      <c r="C2138" s="7"/>
      <c r="D2138" s="7"/>
      <c r="E2138" s="7"/>
      <c r="F2138" s="65">
        <f t="shared" ref="F2138:G2138" si="77">+F2135+F2121</f>
        <v>17780000.490000002</v>
      </c>
      <c r="G2138" s="65">
        <f t="shared" si="77"/>
        <v>20308734.23</v>
      </c>
      <c r="H2138" s="65">
        <f>+H2135+H2121-H2123</f>
        <v>28207015.859999999</v>
      </c>
      <c r="I2138" s="65"/>
      <c r="J2138" s="65">
        <f>+J2135+J2121-H2123</f>
        <v>66295750.579999998</v>
      </c>
      <c r="K2138" s="41"/>
    </row>
    <row r="2139" spans="1:11" ht="15.75" thickTop="1" x14ac:dyDescent="0.25">
      <c r="A2139" s="7"/>
      <c r="B2139" s="60"/>
      <c r="C2139" s="7"/>
      <c r="D2139" s="7"/>
      <c r="E2139" s="7"/>
      <c r="F2139" s="41" t="s">
        <v>199</v>
      </c>
      <c r="G2139" s="41"/>
      <c r="H2139" s="41"/>
      <c r="I2139" s="41"/>
    </row>
    <row r="2140" spans="1:11" x14ac:dyDescent="0.25">
      <c r="A2140" s="7"/>
      <c r="B2140" s="60"/>
      <c r="C2140" s="7"/>
      <c r="D2140" s="7"/>
      <c r="E2140" s="7"/>
      <c r="F2140" s="41"/>
      <c r="G2140" s="41"/>
      <c r="H2140" s="41"/>
      <c r="I2140" s="41"/>
      <c r="J2140" s="28"/>
      <c r="K2140" s="28"/>
    </row>
    <row r="2141" spans="1:11" x14ac:dyDescent="0.25">
      <c r="A2141" s="7"/>
      <c r="B2141" s="60"/>
      <c r="C2141" s="7"/>
      <c r="D2141" s="7"/>
      <c r="E2141" s="7"/>
      <c r="F2141" s="41"/>
      <c r="G2141" s="41"/>
      <c r="H2141" s="41"/>
      <c r="I2141" s="41"/>
      <c r="J2141" s="28"/>
      <c r="K2141" s="28"/>
    </row>
    <row r="2142" spans="1:11" x14ac:dyDescent="0.25">
      <c r="A2142" s="7"/>
      <c r="B2142" s="60"/>
      <c r="C2142" s="7"/>
      <c r="D2142" s="7"/>
      <c r="E2142" s="7"/>
      <c r="F2142" s="41"/>
      <c r="G2142" s="41"/>
      <c r="H2142" s="28"/>
      <c r="I2142" s="28"/>
    </row>
    <row r="2143" spans="1:11" x14ac:dyDescent="0.25">
      <c r="A2143" s="418" t="s">
        <v>106</v>
      </c>
      <c r="B2143" s="418"/>
      <c r="C2143" s="418"/>
      <c r="D2143" s="418"/>
      <c r="E2143" s="418"/>
      <c r="F2143" s="418" t="s">
        <v>107</v>
      </c>
      <c r="G2143" s="418"/>
      <c r="H2143" s="418"/>
      <c r="I2143" s="307"/>
    </row>
    <row r="2144" spans="1:11" x14ac:dyDescent="0.25">
      <c r="A2144" s="67"/>
      <c r="B2144" s="30"/>
      <c r="C2144" s="30"/>
      <c r="D2144" s="29"/>
      <c r="E2144" s="29"/>
      <c r="F2144" s="30"/>
      <c r="G2144" s="30"/>
      <c r="H2144" s="28"/>
      <c r="I2144" s="28"/>
    </row>
    <row r="2145" spans="1:9" x14ac:dyDescent="0.25">
      <c r="A2145" s="30"/>
      <c r="B2145" s="30"/>
      <c r="C2145" s="30"/>
      <c r="D2145" s="29"/>
      <c r="E2145" s="29"/>
      <c r="F2145" s="30"/>
      <c r="G2145" s="30"/>
      <c r="H2145" s="28"/>
      <c r="I2145" s="28"/>
    </row>
    <row r="2146" spans="1:9" ht="15" customHeight="1" x14ac:dyDescent="0.25">
      <c r="A2146" s="421" t="s">
        <v>205</v>
      </c>
      <c r="B2146" s="421"/>
      <c r="C2146" s="421"/>
      <c r="D2146" s="421"/>
      <c r="E2146" s="421"/>
      <c r="F2146" s="419" t="s">
        <v>206</v>
      </c>
      <c r="G2146" s="419"/>
      <c r="H2146" s="419"/>
      <c r="I2146" s="308"/>
    </row>
    <row r="2147" spans="1:9" x14ac:dyDescent="0.25">
      <c r="A2147" s="420" t="s">
        <v>108</v>
      </c>
      <c r="B2147" s="420"/>
      <c r="C2147" s="420"/>
      <c r="D2147" s="420"/>
      <c r="E2147" s="420"/>
      <c r="F2147" s="420" t="s">
        <v>195</v>
      </c>
      <c r="G2147" s="420"/>
      <c r="H2147" s="420"/>
      <c r="I2147" s="309"/>
    </row>
    <row r="2158" spans="1:9" x14ac:dyDescent="0.25">
      <c r="E2158" t="s">
        <v>188</v>
      </c>
    </row>
    <row r="2160" spans="1:9" x14ac:dyDescent="0.25">
      <c r="A2160" s="29"/>
      <c r="B2160" s="29"/>
      <c r="C2160" s="29"/>
      <c r="D2160" s="29"/>
      <c r="E2160" s="29"/>
      <c r="F2160" s="29"/>
      <c r="G2160" s="29"/>
    </row>
    <row r="2161" spans="1:12" x14ac:dyDescent="0.25">
      <c r="A2161" s="422" t="s">
        <v>0</v>
      </c>
      <c r="B2161" s="422"/>
      <c r="C2161" s="422"/>
      <c r="D2161" s="422"/>
      <c r="E2161" s="422"/>
      <c r="F2161" s="422"/>
      <c r="G2161" s="422"/>
      <c r="H2161" s="422"/>
      <c r="I2161" s="422"/>
      <c r="J2161" s="422"/>
      <c r="K2161" s="311"/>
    </row>
    <row r="2162" spans="1:12" x14ac:dyDescent="0.25">
      <c r="A2162" s="423" t="s">
        <v>203</v>
      </c>
      <c r="B2162" s="423"/>
      <c r="C2162" s="423"/>
      <c r="D2162" s="423"/>
      <c r="E2162" s="423"/>
      <c r="F2162" s="423"/>
      <c r="G2162" s="423"/>
      <c r="H2162" s="423"/>
      <c r="I2162" s="423"/>
      <c r="J2162" s="423"/>
      <c r="K2162" s="289"/>
    </row>
    <row r="2163" spans="1:12" x14ac:dyDescent="0.25">
      <c r="A2163" s="32" t="s">
        <v>3</v>
      </c>
      <c r="B2163" s="33" t="s">
        <v>4</v>
      </c>
      <c r="C2163" s="5"/>
      <c r="D2163" s="5"/>
      <c r="E2163" s="6"/>
      <c r="F2163" s="250" t="s">
        <v>5</v>
      </c>
      <c r="G2163" s="251" t="s">
        <v>6</v>
      </c>
      <c r="H2163" s="251" t="s">
        <v>109</v>
      </c>
      <c r="I2163" s="251"/>
      <c r="J2163" s="251" t="s">
        <v>141</v>
      </c>
      <c r="K2163" s="251"/>
      <c r="L2163" s="252" t="s">
        <v>7</v>
      </c>
    </row>
    <row r="2164" spans="1:12" x14ac:dyDescent="0.25">
      <c r="A2164" s="38" t="s">
        <v>8</v>
      </c>
      <c r="B2164" s="39" t="s">
        <v>9</v>
      </c>
      <c r="C2164" s="39"/>
      <c r="D2164" s="40"/>
      <c r="E2164" s="40"/>
      <c r="F2164" s="41">
        <f>SUM(F2165:F2169)</f>
        <v>17099460.490000002</v>
      </c>
      <c r="G2164" s="41">
        <f>SUM(G2165:G2169)</f>
        <v>17271498.140000001</v>
      </c>
      <c r="H2164" s="41">
        <f>SUM(H2165:H2169)</f>
        <v>20462629.859999999</v>
      </c>
      <c r="I2164" s="41"/>
      <c r="J2164" s="41">
        <f>SUM(J2165:J2169)</f>
        <v>17237491.18</v>
      </c>
      <c r="K2164" s="41"/>
      <c r="L2164" s="41">
        <f>+L2165+L2166+L2168+L2167+L2169</f>
        <v>72071079.669999987</v>
      </c>
    </row>
    <row r="2165" spans="1:12" x14ac:dyDescent="0.25">
      <c r="A2165" s="42"/>
      <c r="B2165" s="43" t="s">
        <v>10</v>
      </c>
      <c r="C2165" s="44"/>
      <c r="D2165" s="44"/>
      <c r="E2165" s="40"/>
      <c r="F2165" s="45">
        <v>14618544.49</v>
      </c>
      <c r="G2165" s="45">
        <v>14773044.49</v>
      </c>
      <c r="H2165" s="45">
        <f>12382156.36+4853438.13+746549.13</f>
        <v>17982143.619999997</v>
      </c>
      <c r="I2165" s="45"/>
      <c r="J2165" s="45">
        <f>12376356.36+2373438.13</f>
        <v>14749794.489999998</v>
      </c>
      <c r="K2165" s="45"/>
      <c r="L2165" s="45">
        <f>SUM(F2165:J2165)</f>
        <v>62123527.089999989</v>
      </c>
    </row>
    <row r="2166" spans="1:12" x14ac:dyDescent="0.25">
      <c r="A2166" s="42"/>
      <c r="B2166" s="43" t="s">
        <v>11</v>
      </c>
      <c r="C2166" s="44"/>
      <c r="D2166" s="44"/>
      <c r="E2166" s="40"/>
      <c r="F2166" s="45">
        <v>241000</v>
      </c>
      <c r="G2166" s="45">
        <v>235000</v>
      </c>
      <c r="H2166" s="45">
        <v>220000</v>
      </c>
      <c r="I2166" s="45"/>
      <c r="J2166" s="45">
        <v>220000</v>
      </c>
      <c r="K2166" s="45"/>
      <c r="L2166" s="45">
        <f>SUM(F2166:J2166)</f>
        <v>916000</v>
      </c>
    </row>
    <row r="2167" spans="1:12" x14ac:dyDescent="0.25">
      <c r="A2167" s="42"/>
      <c r="B2167" s="46" t="s">
        <v>145</v>
      </c>
      <c r="C2167" s="47"/>
      <c r="D2167" s="47"/>
      <c r="E2167" s="40"/>
      <c r="F2167" s="45">
        <v>0</v>
      </c>
      <c r="G2167" s="45">
        <v>0</v>
      </c>
      <c r="H2167" s="45">
        <v>0</v>
      </c>
      <c r="I2167" s="45"/>
      <c r="J2167" s="45">
        <v>0</v>
      </c>
      <c r="K2167" s="45"/>
      <c r="L2167" s="45">
        <f>SUM(F2167:J2167)</f>
        <v>0</v>
      </c>
    </row>
    <row r="2168" spans="1:12" x14ac:dyDescent="0.25">
      <c r="A2168" s="42"/>
      <c r="B2168" s="46" t="s">
        <v>146</v>
      </c>
      <c r="C2168" s="47"/>
      <c r="D2168" s="47"/>
      <c r="E2168" s="40"/>
      <c r="F2168" s="45">
        <v>0</v>
      </c>
      <c r="G2168" s="45">
        <v>0</v>
      </c>
      <c r="H2168" s="45">
        <v>0</v>
      </c>
      <c r="I2168" s="45"/>
      <c r="J2168" s="45">
        <v>0</v>
      </c>
      <c r="K2168" s="45"/>
      <c r="L2168" s="45">
        <f>SUM(F2168:J2168)</f>
        <v>0</v>
      </c>
    </row>
    <row r="2169" spans="1:12" x14ac:dyDescent="0.25">
      <c r="A2169" s="42"/>
      <c r="B2169" s="280" t="s">
        <v>147</v>
      </c>
      <c r="C2169" s="280"/>
      <c r="D2169" s="280"/>
      <c r="E2169" s="40"/>
      <c r="F2169" s="45">
        <f>1028522.88+1037916.66+173476.46</f>
        <v>2239916</v>
      </c>
      <c r="G2169" s="45">
        <v>2263453.65</v>
      </c>
      <c r="H2169" s="45">
        <v>2260486.2400000002</v>
      </c>
      <c r="I2169" s="45"/>
      <c r="J2169" s="45">
        <v>2267696.69</v>
      </c>
      <c r="K2169" s="45"/>
      <c r="L2169" s="45">
        <f>SUM(F2169:J2169)</f>
        <v>9031552.5800000001</v>
      </c>
    </row>
    <row r="2170" spans="1:12" x14ac:dyDescent="0.25">
      <c r="A2170" s="38" t="s">
        <v>12</v>
      </c>
      <c r="B2170" s="49" t="s">
        <v>13</v>
      </c>
      <c r="C2170" s="44"/>
      <c r="D2170" s="40"/>
      <c r="E2170" s="40"/>
      <c r="F2170" s="41">
        <f>+F2172+F2174+F2175+F2176+F2171</f>
        <v>120540</v>
      </c>
      <c r="G2170" s="41">
        <f>+G2172+G2174+G2175+G2176+G2171+G2180+G2177</f>
        <v>1469156.09</v>
      </c>
      <c r="H2170" s="41">
        <f>SUM(H2171:H2182)</f>
        <v>4370807.4000000004</v>
      </c>
      <c r="I2170" s="41"/>
      <c r="J2170" s="41">
        <f>SUM(J2171:J2182)</f>
        <v>1638775.02</v>
      </c>
      <c r="K2170" s="41"/>
      <c r="L2170" s="41">
        <f>SUM(L2171:L2182)</f>
        <v>7599278.5099999988</v>
      </c>
    </row>
    <row r="2171" spans="1:12" x14ac:dyDescent="0.25">
      <c r="A2171" s="42"/>
      <c r="B2171" s="43" t="s">
        <v>14</v>
      </c>
      <c r="C2171" s="44"/>
      <c r="D2171" s="44"/>
      <c r="E2171" s="40"/>
      <c r="F2171" s="45">
        <v>14170</v>
      </c>
      <c r="G2171" s="45">
        <v>391287.94</v>
      </c>
      <c r="H2171" s="45">
        <v>828916.72</v>
      </c>
      <c r="I2171" s="45"/>
      <c r="J2171" s="45">
        <v>15739.52</v>
      </c>
      <c r="K2171" s="45"/>
      <c r="L2171" s="45">
        <f t="shared" ref="L2171:L2182" si="78">SUM(F2171:J2171)</f>
        <v>1250114.18</v>
      </c>
    </row>
    <row r="2172" spans="1:12" x14ac:dyDescent="0.25">
      <c r="A2172" s="50"/>
      <c r="B2172" s="7" t="s">
        <v>15</v>
      </c>
      <c r="C2172" s="280"/>
      <c r="D2172" s="280"/>
      <c r="E2172" s="40"/>
      <c r="F2172" s="45">
        <v>12500</v>
      </c>
      <c r="G2172" s="45">
        <v>0</v>
      </c>
      <c r="H2172" s="45">
        <v>297645</v>
      </c>
      <c r="I2172" s="45"/>
      <c r="J2172" s="45">
        <v>0</v>
      </c>
      <c r="K2172" s="45"/>
      <c r="L2172" s="45">
        <f t="shared" si="78"/>
        <v>310145</v>
      </c>
    </row>
    <row r="2173" spans="1:12" x14ac:dyDescent="0.25">
      <c r="A2173" s="42"/>
      <c r="B2173" s="43" t="s">
        <v>16</v>
      </c>
      <c r="C2173" s="44"/>
      <c r="D2173" s="44"/>
      <c r="E2173" s="40"/>
      <c r="F2173" s="45">
        <v>0</v>
      </c>
      <c r="G2173" s="45">
        <v>0</v>
      </c>
      <c r="H2173" s="45">
        <v>0</v>
      </c>
      <c r="I2173" s="45"/>
      <c r="J2173" s="45">
        <v>0</v>
      </c>
      <c r="K2173" s="45"/>
      <c r="L2173" s="45">
        <f t="shared" si="78"/>
        <v>0</v>
      </c>
    </row>
    <row r="2174" spans="1:12" x14ac:dyDescent="0.25">
      <c r="A2174" s="42"/>
      <c r="B2174" s="51" t="s">
        <v>17</v>
      </c>
      <c r="C2174" s="51"/>
      <c r="D2174" s="51"/>
      <c r="E2174" s="40"/>
      <c r="F2174" s="45">
        <v>0</v>
      </c>
      <c r="G2174" s="45">
        <v>0</v>
      </c>
      <c r="H2174" s="45">
        <v>0</v>
      </c>
      <c r="I2174" s="45"/>
      <c r="J2174" s="45">
        <v>0</v>
      </c>
      <c r="K2174" s="45"/>
      <c r="L2174" s="45">
        <f t="shared" si="78"/>
        <v>0</v>
      </c>
    </row>
    <row r="2175" spans="1:12" x14ac:dyDescent="0.25">
      <c r="A2175" s="42"/>
      <c r="B2175" s="43" t="s">
        <v>18</v>
      </c>
      <c r="C2175" s="44"/>
      <c r="D2175" s="44"/>
      <c r="E2175" s="52"/>
      <c r="F2175" s="45">
        <v>0</v>
      </c>
      <c r="G2175" s="45">
        <v>189996.11</v>
      </c>
      <c r="H2175" s="45">
        <v>415392.21</v>
      </c>
      <c r="I2175" s="45"/>
      <c r="J2175" s="45">
        <v>392700.01</v>
      </c>
      <c r="K2175" s="45"/>
      <c r="L2175" s="45">
        <f t="shared" si="78"/>
        <v>998088.33000000007</v>
      </c>
    </row>
    <row r="2176" spans="1:12" x14ac:dyDescent="0.25">
      <c r="A2176" s="42"/>
      <c r="B2176" s="43" t="s">
        <v>19</v>
      </c>
      <c r="C2176" s="44"/>
      <c r="D2176" s="44"/>
      <c r="E2176" s="40"/>
      <c r="F2176" s="45">
        <v>93870</v>
      </c>
      <c r="G2176" s="45">
        <v>93870</v>
      </c>
      <c r="H2176" s="45">
        <v>1737311.02</v>
      </c>
      <c r="I2176" s="45"/>
      <c r="J2176" s="45">
        <v>105393</v>
      </c>
      <c r="K2176" s="45"/>
      <c r="L2176" s="45">
        <f t="shared" si="78"/>
        <v>2030444.02</v>
      </c>
    </row>
    <row r="2177" spans="1:12" x14ac:dyDescent="0.25">
      <c r="A2177" s="42"/>
      <c r="B2177" s="43" t="s">
        <v>197</v>
      </c>
      <c r="C2177" s="44"/>
      <c r="D2177" s="44"/>
      <c r="E2177" s="40"/>
      <c r="F2177" s="45">
        <v>0</v>
      </c>
      <c r="G2177" s="45">
        <v>442002.04</v>
      </c>
      <c r="H2177" s="45">
        <v>540542.49</v>
      </c>
      <c r="I2177" s="45"/>
      <c r="J2177" s="45">
        <v>540542.49</v>
      </c>
      <c r="K2177" s="45"/>
      <c r="L2177" s="45">
        <f t="shared" si="78"/>
        <v>1523087.02</v>
      </c>
    </row>
    <row r="2178" spans="1:12" x14ac:dyDescent="0.25">
      <c r="A2178" s="42"/>
      <c r="B2178" s="7" t="s">
        <v>20</v>
      </c>
      <c r="C2178" s="44"/>
      <c r="D2178" s="44"/>
      <c r="E2178" s="40"/>
      <c r="F2178" s="45">
        <v>0</v>
      </c>
      <c r="G2178" s="45">
        <v>0</v>
      </c>
      <c r="H2178" s="45">
        <v>500000</v>
      </c>
      <c r="I2178" s="45"/>
      <c r="J2178" s="45">
        <v>250000</v>
      </c>
      <c r="K2178" s="45"/>
      <c r="L2178" s="45">
        <f t="shared" si="78"/>
        <v>750000</v>
      </c>
    </row>
    <row r="2179" spans="1:12" x14ac:dyDescent="0.25">
      <c r="A2179" s="42"/>
      <c r="B2179" s="280" t="s">
        <v>21</v>
      </c>
      <c r="C2179" s="280"/>
      <c r="D2179" s="280"/>
      <c r="E2179" s="280"/>
      <c r="F2179" s="45">
        <v>0</v>
      </c>
      <c r="G2179" s="45">
        <v>0</v>
      </c>
      <c r="H2179" s="45">
        <v>0</v>
      </c>
      <c r="I2179" s="45"/>
      <c r="J2179" s="45">
        <v>0</v>
      </c>
      <c r="K2179" s="45"/>
      <c r="L2179" s="45">
        <f t="shared" si="78"/>
        <v>0</v>
      </c>
    </row>
    <row r="2180" spans="1:12" x14ac:dyDescent="0.25">
      <c r="A2180" s="42"/>
      <c r="B2180" s="7" t="s">
        <v>22</v>
      </c>
      <c r="C2180" s="280"/>
      <c r="D2180" s="280"/>
      <c r="E2180" s="280"/>
      <c r="F2180" s="45">
        <v>0</v>
      </c>
      <c r="G2180" s="45">
        <v>352000</v>
      </c>
      <c r="H2180" s="45">
        <v>50999.96</v>
      </c>
      <c r="I2180" s="45"/>
      <c r="J2180" s="45">
        <v>334400</v>
      </c>
      <c r="K2180" s="45"/>
      <c r="L2180" s="45">
        <f t="shared" si="78"/>
        <v>737399.96</v>
      </c>
    </row>
    <row r="2181" spans="1:12" x14ac:dyDescent="0.25">
      <c r="A2181" s="42"/>
      <c r="B2181" s="7" t="s">
        <v>23</v>
      </c>
      <c r="C2181" s="280"/>
      <c r="D2181" s="280"/>
      <c r="E2181" s="40"/>
      <c r="F2181" s="45">
        <v>0</v>
      </c>
      <c r="G2181" s="45">
        <v>0</v>
      </c>
      <c r="H2181" s="45">
        <v>0</v>
      </c>
      <c r="I2181" s="45"/>
      <c r="J2181" s="45">
        <v>0</v>
      </c>
      <c r="K2181" s="45"/>
      <c r="L2181" s="45">
        <f t="shared" si="78"/>
        <v>0</v>
      </c>
    </row>
    <row r="2182" spans="1:12" x14ac:dyDescent="0.25">
      <c r="A2182" s="42"/>
      <c r="B2182" s="280" t="s">
        <v>148</v>
      </c>
      <c r="C2182" s="280"/>
      <c r="D2182" s="280"/>
      <c r="E2182" s="40"/>
      <c r="F2182" s="45">
        <v>0</v>
      </c>
      <c r="G2182" s="45">
        <v>0</v>
      </c>
      <c r="H2182" s="45">
        <v>0</v>
      </c>
      <c r="I2182" s="45"/>
      <c r="J2182" s="45">
        <v>0</v>
      </c>
      <c r="K2182" s="45"/>
      <c r="L2182" s="45">
        <f t="shared" si="78"/>
        <v>0</v>
      </c>
    </row>
    <row r="2183" spans="1:12" x14ac:dyDescent="0.25">
      <c r="A2183" s="38" t="s">
        <v>24</v>
      </c>
      <c r="B2183" s="49" t="s">
        <v>25</v>
      </c>
      <c r="C2183" s="44"/>
      <c r="D2183" s="40"/>
      <c r="E2183" s="40"/>
      <c r="F2183" s="41">
        <f>+F2186+F2184+F2185+F2187+F2188+F2189+F2190</f>
        <v>560000</v>
      </c>
      <c r="G2183" s="41">
        <f>+G2186+G2184+G2185+G2187+G2188+G2189+G2190</f>
        <v>1568080</v>
      </c>
      <c r="H2183" s="41">
        <f>+H2186+H2184+H2185+H2187+H2188+H2189+H2190</f>
        <v>3376600</v>
      </c>
      <c r="I2183" s="41"/>
      <c r="J2183" s="41">
        <f>+J2186+J2184+J2185+J2187+J2188+J2189+J2190+J2193</f>
        <v>6108659</v>
      </c>
      <c r="K2183" s="41"/>
      <c r="L2183" s="41">
        <f>SUM(L2184:L2193)</f>
        <v>11613339</v>
      </c>
    </row>
    <row r="2184" spans="1:12" x14ac:dyDescent="0.25">
      <c r="A2184" s="42"/>
      <c r="B2184" s="280" t="s">
        <v>149</v>
      </c>
      <c r="C2184" s="280"/>
      <c r="D2184" s="280"/>
      <c r="E2184" s="40"/>
      <c r="F2184" s="45">
        <v>0</v>
      </c>
      <c r="G2184" s="45">
        <v>0</v>
      </c>
      <c r="H2184" s="45">
        <v>0</v>
      </c>
      <c r="I2184" s="45"/>
      <c r="J2184" s="45">
        <v>0</v>
      </c>
      <c r="K2184" s="45"/>
      <c r="L2184" s="45">
        <f t="shared" ref="L2184:L2193" si="79">SUM(F2184:J2184)</f>
        <v>0</v>
      </c>
    </row>
    <row r="2185" spans="1:12" x14ac:dyDescent="0.25">
      <c r="A2185" s="42"/>
      <c r="B2185" s="43" t="s">
        <v>26</v>
      </c>
      <c r="C2185" s="44"/>
      <c r="D2185" s="44"/>
      <c r="E2185" s="40"/>
      <c r="F2185" s="45">
        <v>0</v>
      </c>
      <c r="G2185" s="45">
        <v>0</v>
      </c>
      <c r="H2185" s="45">
        <v>0</v>
      </c>
      <c r="I2185" s="45"/>
      <c r="J2185" s="45">
        <v>0</v>
      </c>
      <c r="K2185" s="45"/>
      <c r="L2185" s="45">
        <f t="shared" si="79"/>
        <v>0</v>
      </c>
    </row>
    <row r="2186" spans="1:12" x14ac:dyDescent="0.25">
      <c r="A2186" s="42"/>
      <c r="B2186" s="280" t="s">
        <v>150</v>
      </c>
      <c r="C2186" s="280"/>
      <c r="D2186" s="280"/>
      <c r="E2186" s="40"/>
      <c r="F2186" s="45">
        <v>0</v>
      </c>
      <c r="G2186" s="45">
        <v>0</v>
      </c>
      <c r="H2186" s="45">
        <v>0</v>
      </c>
      <c r="I2186" s="45"/>
      <c r="J2186" s="45">
        <v>0</v>
      </c>
      <c r="K2186" s="45"/>
      <c r="L2186" s="45">
        <f t="shared" si="79"/>
        <v>0</v>
      </c>
    </row>
    <row r="2187" spans="1:12" x14ac:dyDescent="0.25">
      <c r="A2187" s="42"/>
      <c r="B2187" s="51" t="s">
        <v>27</v>
      </c>
      <c r="C2187" s="51"/>
      <c r="D2187" s="51"/>
      <c r="E2187" s="40"/>
      <c r="F2187" s="45">
        <v>0</v>
      </c>
      <c r="G2187" s="45">
        <v>0</v>
      </c>
      <c r="H2187" s="45">
        <v>0</v>
      </c>
      <c r="I2187" s="45"/>
      <c r="J2187" s="45">
        <v>0</v>
      </c>
      <c r="K2187" s="45"/>
      <c r="L2187" s="45">
        <f t="shared" si="79"/>
        <v>0</v>
      </c>
    </row>
    <row r="2188" spans="1:12" x14ac:dyDescent="0.25">
      <c r="A2188" s="42"/>
      <c r="B2188" s="280" t="s">
        <v>151</v>
      </c>
      <c r="C2188" s="280"/>
      <c r="D2188" s="280"/>
      <c r="E2188" s="40"/>
      <c r="F2188" s="45">
        <v>0</v>
      </c>
      <c r="G2188" s="45">
        <v>0</v>
      </c>
      <c r="H2188" s="45">
        <v>885000</v>
      </c>
      <c r="I2188" s="45"/>
      <c r="J2188" s="45">
        <v>0</v>
      </c>
      <c r="K2188" s="45"/>
      <c r="L2188" s="45">
        <f t="shared" si="79"/>
        <v>885000</v>
      </c>
    </row>
    <row r="2189" spans="1:12" x14ac:dyDescent="0.25">
      <c r="A2189" s="42"/>
      <c r="B2189" s="280" t="s">
        <v>152</v>
      </c>
      <c r="C2189" s="280"/>
      <c r="D2189" s="280"/>
      <c r="E2189" s="40"/>
      <c r="F2189" s="45">
        <v>0</v>
      </c>
      <c r="G2189" s="45">
        <v>0</v>
      </c>
      <c r="H2189" s="45">
        <v>0</v>
      </c>
      <c r="I2189" s="45"/>
      <c r="J2189" s="45">
        <v>0</v>
      </c>
      <c r="K2189" s="45"/>
      <c r="L2189" s="45">
        <f t="shared" si="79"/>
        <v>0</v>
      </c>
    </row>
    <row r="2190" spans="1:12" x14ac:dyDescent="0.25">
      <c r="A2190" s="42"/>
      <c r="B2190" s="7" t="s">
        <v>200</v>
      </c>
      <c r="C2190" s="280"/>
      <c r="D2190" s="280"/>
      <c r="E2190" s="40"/>
      <c r="F2190" s="45">
        <v>560000</v>
      </c>
      <c r="G2190" s="45">
        <v>1568080</v>
      </c>
      <c r="H2190" s="45">
        <v>2491600</v>
      </c>
      <c r="I2190" s="45"/>
      <c r="J2190" s="45">
        <v>2108100</v>
      </c>
      <c r="K2190" s="45"/>
      <c r="L2190" s="45">
        <f t="shared" si="79"/>
        <v>6727780</v>
      </c>
    </row>
    <row r="2191" spans="1:12" x14ac:dyDescent="0.25">
      <c r="A2191" s="42"/>
      <c r="B2191" s="53" t="s">
        <v>30</v>
      </c>
      <c r="C2191" s="280"/>
      <c r="D2191" s="280"/>
      <c r="E2191" s="54"/>
      <c r="F2191" s="45">
        <v>0</v>
      </c>
      <c r="G2191" s="45">
        <v>0</v>
      </c>
      <c r="H2191" s="45">
        <v>0</v>
      </c>
      <c r="I2191" s="45"/>
      <c r="J2191" s="45">
        <v>0</v>
      </c>
      <c r="K2191" s="45"/>
      <c r="L2191" s="45">
        <f t="shared" si="79"/>
        <v>0</v>
      </c>
    </row>
    <row r="2192" spans="1:12" x14ac:dyDescent="0.25">
      <c r="A2192" s="42"/>
      <c r="B2192" s="53" t="s">
        <v>31</v>
      </c>
      <c r="C2192" s="280"/>
      <c r="D2192" s="280"/>
      <c r="E2192" s="54"/>
      <c r="F2192" s="45">
        <v>0</v>
      </c>
      <c r="G2192" s="45">
        <v>0</v>
      </c>
      <c r="H2192" s="45">
        <v>0</v>
      </c>
      <c r="I2192" s="45"/>
      <c r="J2192" s="45">
        <v>0</v>
      </c>
      <c r="K2192" s="45"/>
      <c r="L2192" s="45">
        <f t="shared" si="79"/>
        <v>0</v>
      </c>
    </row>
    <row r="2193" spans="1:12" x14ac:dyDescent="0.25">
      <c r="A2193" s="42"/>
      <c r="B2193" s="51" t="s">
        <v>32</v>
      </c>
      <c r="C2193" s="51"/>
      <c r="D2193" s="51"/>
      <c r="E2193" s="40"/>
      <c r="F2193" s="45">
        <v>0</v>
      </c>
      <c r="G2193" s="45">
        <v>0</v>
      </c>
      <c r="H2193" s="45">
        <v>0</v>
      </c>
      <c r="I2193" s="45"/>
      <c r="J2193" s="45">
        <v>4000559</v>
      </c>
      <c r="K2193" s="45"/>
      <c r="L2193" s="45">
        <f t="shared" si="79"/>
        <v>4000559</v>
      </c>
    </row>
    <row r="2194" spans="1:12" x14ac:dyDescent="0.25">
      <c r="A2194" s="38" t="s">
        <v>33</v>
      </c>
      <c r="B2194" s="49" t="s">
        <v>34</v>
      </c>
      <c r="C2194" s="44"/>
      <c r="D2194" s="40"/>
      <c r="E2194" s="40"/>
      <c r="F2194" s="41">
        <v>0</v>
      </c>
      <c r="G2194" s="41">
        <v>0</v>
      </c>
      <c r="H2194" s="41">
        <v>0</v>
      </c>
      <c r="I2194" s="41"/>
      <c r="J2194" s="41">
        <v>0</v>
      </c>
      <c r="K2194" s="41"/>
      <c r="L2194" s="41">
        <f t="shared" ref="L2194:L2219" si="80">SUM(F2194:F2194)</f>
        <v>0</v>
      </c>
    </row>
    <row r="2195" spans="1:12" x14ac:dyDescent="0.25">
      <c r="A2195" s="42"/>
      <c r="B2195" s="417" t="s">
        <v>35</v>
      </c>
      <c r="C2195" s="417"/>
      <c r="D2195" s="417"/>
      <c r="E2195" s="417"/>
      <c r="F2195" s="45">
        <v>0</v>
      </c>
      <c r="G2195" s="45">
        <v>0</v>
      </c>
      <c r="H2195" s="45">
        <v>0</v>
      </c>
      <c r="I2195" s="45"/>
      <c r="J2195" s="45">
        <v>0</v>
      </c>
      <c r="K2195" s="45"/>
      <c r="L2195" s="45">
        <f t="shared" si="80"/>
        <v>0</v>
      </c>
    </row>
    <row r="2196" spans="1:12" x14ac:dyDescent="0.25">
      <c r="A2196" s="42"/>
      <c r="B2196" s="7" t="s">
        <v>36</v>
      </c>
      <c r="C2196" s="280"/>
      <c r="D2196" s="280"/>
      <c r="E2196" s="280"/>
      <c r="F2196" s="45">
        <v>0</v>
      </c>
      <c r="G2196" s="45">
        <v>0</v>
      </c>
      <c r="H2196" s="45">
        <v>0</v>
      </c>
      <c r="I2196" s="45"/>
      <c r="J2196" s="45">
        <v>0</v>
      </c>
      <c r="K2196" s="45"/>
      <c r="L2196" s="45">
        <f t="shared" si="80"/>
        <v>0</v>
      </c>
    </row>
    <row r="2197" spans="1:12" x14ac:dyDescent="0.25">
      <c r="A2197" s="42"/>
      <c r="B2197" s="7" t="s">
        <v>37</v>
      </c>
      <c r="C2197" s="280"/>
      <c r="D2197" s="280"/>
      <c r="E2197" s="40"/>
      <c r="F2197" s="45">
        <v>0</v>
      </c>
      <c r="G2197" s="45">
        <v>0</v>
      </c>
      <c r="H2197" s="45">
        <v>0</v>
      </c>
      <c r="I2197" s="45"/>
      <c r="J2197" s="45">
        <v>0</v>
      </c>
      <c r="K2197" s="45"/>
      <c r="L2197" s="45">
        <f t="shared" si="80"/>
        <v>0</v>
      </c>
    </row>
    <row r="2198" spans="1:12" x14ac:dyDescent="0.25">
      <c r="A2198" s="42"/>
      <c r="B2198" s="7" t="s">
        <v>38</v>
      </c>
      <c r="C2198" s="280"/>
      <c r="D2198" s="280"/>
      <c r="E2198" s="40"/>
      <c r="F2198" s="45">
        <v>0</v>
      </c>
      <c r="G2198" s="45">
        <v>0</v>
      </c>
      <c r="H2198" s="45">
        <v>0</v>
      </c>
      <c r="I2198" s="45"/>
      <c r="J2198" s="45">
        <v>0</v>
      </c>
      <c r="K2198" s="45"/>
      <c r="L2198" s="45">
        <f t="shared" si="80"/>
        <v>0</v>
      </c>
    </row>
    <row r="2199" spans="1:12" x14ac:dyDescent="0.25">
      <c r="A2199" s="42"/>
      <c r="B2199" s="7" t="s">
        <v>39</v>
      </c>
      <c r="C2199" s="280"/>
      <c r="D2199" s="280"/>
      <c r="E2199" s="40"/>
      <c r="F2199" s="45">
        <v>0</v>
      </c>
      <c r="G2199" s="45">
        <v>0</v>
      </c>
      <c r="H2199" s="45">
        <v>0</v>
      </c>
      <c r="I2199" s="45"/>
      <c r="J2199" s="45">
        <v>0</v>
      </c>
      <c r="K2199" s="45"/>
      <c r="L2199" s="45">
        <f t="shared" si="80"/>
        <v>0</v>
      </c>
    </row>
    <row r="2200" spans="1:12" x14ac:dyDescent="0.25">
      <c r="A2200" s="42"/>
      <c r="B2200" s="7" t="s">
        <v>40</v>
      </c>
      <c r="C2200" s="280"/>
      <c r="D2200" s="280"/>
      <c r="E2200" s="40"/>
      <c r="F2200" s="45">
        <v>0</v>
      </c>
      <c r="G2200" s="45">
        <v>0</v>
      </c>
      <c r="H2200" s="45">
        <v>0</v>
      </c>
      <c r="I2200" s="45"/>
      <c r="J2200" s="45">
        <v>0</v>
      </c>
      <c r="K2200" s="45"/>
      <c r="L2200" s="45">
        <f t="shared" si="80"/>
        <v>0</v>
      </c>
    </row>
    <row r="2201" spans="1:12" x14ac:dyDescent="0.25">
      <c r="A2201" s="42"/>
      <c r="B2201" s="7" t="s">
        <v>41</v>
      </c>
      <c r="C2201" s="280"/>
      <c r="D2201" s="280"/>
      <c r="E2201" s="40"/>
      <c r="F2201" s="45">
        <v>0</v>
      </c>
      <c r="G2201" s="45">
        <v>0</v>
      </c>
      <c r="H2201" s="45">
        <v>0</v>
      </c>
      <c r="I2201" s="45"/>
      <c r="J2201" s="45">
        <v>0</v>
      </c>
      <c r="K2201" s="45"/>
      <c r="L2201" s="45">
        <f t="shared" si="80"/>
        <v>0</v>
      </c>
    </row>
    <row r="2202" spans="1:12" x14ac:dyDescent="0.25">
      <c r="A2202" s="42"/>
      <c r="B2202" s="7" t="s">
        <v>42</v>
      </c>
      <c r="C2202" s="280"/>
      <c r="D2202" s="280"/>
      <c r="E2202" s="40"/>
      <c r="F2202" s="45">
        <v>0</v>
      </c>
      <c r="G2202" s="45">
        <v>0</v>
      </c>
      <c r="H2202" s="45">
        <v>0</v>
      </c>
      <c r="I2202" s="45"/>
      <c r="J2202" s="45">
        <v>0</v>
      </c>
      <c r="K2202" s="45"/>
      <c r="L2202" s="45">
        <f t="shared" si="80"/>
        <v>0</v>
      </c>
    </row>
    <row r="2203" spans="1:12" x14ac:dyDescent="0.25">
      <c r="A2203" s="42"/>
      <c r="B2203" s="7" t="s">
        <v>41</v>
      </c>
      <c r="C2203" s="280"/>
      <c r="D2203" s="280"/>
      <c r="E2203" s="40"/>
      <c r="F2203" s="45">
        <v>0</v>
      </c>
      <c r="G2203" s="45">
        <v>0</v>
      </c>
      <c r="H2203" s="45">
        <v>0</v>
      </c>
      <c r="I2203" s="45"/>
      <c r="J2203" s="45">
        <v>0</v>
      </c>
      <c r="K2203" s="45"/>
      <c r="L2203" s="45">
        <f t="shared" si="80"/>
        <v>0</v>
      </c>
    </row>
    <row r="2204" spans="1:12" x14ac:dyDescent="0.25">
      <c r="A2204" s="55"/>
      <c r="B2204" s="56" t="s">
        <v>43</v>
      </c>
      <c r="C2204" s="40"/>
      <c r="D2204" s="40"/>
      <c r="E2204" s="40"/>
      <c r="F2204" s="45">
        <v>0</v>
      </c>
      <c r="G2204" s="45">
        <v>0</v>
      </c>
      <c r="H2204" s="45">
        <v>0</v>
      </c>
      <c r="I2204" s="45"/>
      <c r="J2204" s="45">
        <v>0</v>
      </c>
      <c r="K2204" s="45"/>
      <c r="L2204" s="45">
        <f t="shared" si="80"/>
        <v>0</v>
      </c>
    </row>
    <row r="2205" spans="1:12" x14ac:dyDescent="0.25">
      <c r="A2205" s="55"/>
      <c r="B2205" s="56" t="s">
        <v>44</v>
      </c>
      <c r="C2205" s="40"/>
      <c r="D2205" s="40"/>
      <c r="E2205" s="40"/>
      <c r="F2205" s="45">
        <v>0</v>
      </c>
      <c r="G2205" s="45">
        <v>0</v>
      </c>
      <c r="H2205" s="45">
        <v>0</v>
      </c>
      <c r="I2205" s="45"/>
      <c r="J2205" s="45">
        <v>0</v>
      </c>
      <c r="K2205" s="45"/>
      <c r="L2205" s="45">
        <f t="shared" si="80"/>
        <v>0</v>
      </c>
    </row>
    <row r="2206" spans="1:12" x14ac:dyDescent="0.25">
      <c r="A2206" s="55"/>
      <c r="B2206" s="56" t="s">
        <v>45</v>
      </c>
      <c r="C2206" s="40"/>
      <c r="D2206" s="40"/>
      <c r="E2206" s="40"/>
      <c r="F2206" s="45">
        <v>0</v>
      </c>
      <c r="G2206" s="45">
        <v>0</v>
      </c>
      <c r="H2206" s="45">
        <v>0</v>
      </c>
      <c r="I2206" s="45"/>
      <c r="J2206" s="45">
        <v>0</v>
      </c>
      <c r="K2206" s="45"/>
      <c r="L2206" s="45">
        <f t="shared" si="80"/>
        <v>0</v>
      </c>
    </row>
    <row r="2207" spans="1:12" x14ac:dyDescent="0.25">
      <c r="A2207" s="57" t="s">
        <v>46</v>
      </c>
      <c r="B2207" s="58" t="s">
        <v>47</v>
      </c>
      <c r="C2207" s="56"/>
      <c r="D2207" s="56"/>
      <c r="E2207" s="56"/>
      <c r="F2207" s="41">
        <v>0</v>
      </c>
      <c r="G2207" s="41">
        <v>0</v>
      </c>
      <c r="H2207" s="41">
        <v>0</v>
      </c>
      <c r="I2207" s="41"/>
      <c r="J2207" s="41">
        <v>0</v>
      </c>
      <c r="K2207" s="41"/>
      <c r="L2207" s="45">
        <f t="shared" si="80"/>
        <v>0</v>
      </c>
    </row>
    <row r="2208" spans="1:12" x14ac:dyDescent="0.25">
      <c r="A2208" s="8"/>
      <c r="B2208" s="56" t="s">
        <v>48</v>
      </c>
      <c r="C2208" s="56"/>
      <c r="D2208" s="56"/>
      <c r="E2208" s="56"/>
      <c r="F2208" s="45">
        <v>0</v>
      </c>
      <c r="G2208" s="45">
        <v>0</v>
      </c>
      <c r="H2208" s="45">
        <v>0</v>
      </c>
      <c r="I2208" s="45"/>
      <c r="J2208" s="45">
        <v>0</v>
      </c>
      <c r="K2208" s="45"/>
      <c r="L2208" s="45">
        <f t="shared" si="80"/>
        <v>0</v>
      </c>
    </row>
    <row r="2209" spans="1:12" x14ac:dyDescent="0.25">
      <c r="A2209" s="8"/>
      <c r="B2209" s="56" t="s">
        <v>49</v>
      </c>
      <c r="C2209" s="56"/>
      <c r="D2209" s="56"/>
      <c r="E2209" s="56"/>
      <c r="F2209" s="45">
        <v>0</v>
      </c>
      <c r="G2209" s="45">
        <v>0</v>
      </c>
      <c r="H2209" s="45">
        <v>0</v>
      </c>
      <c r="I2209" s="45"/>
      <c r="J2209" s="45">
        <v>0</v>
      </c>
      <c r="K2209" s="45"/>
      <c r="L2209" s="45">
        <f t="shared" si="80"/>
        <v>0</v>
      </c>
    </row>
    <row r="2210" spans="1:12" x14ac:dyDescent="0.25">
      <c r="A2210" s="8"/>
      <c r="B2210" s="56" t="s">
        <v>37</v>
      </c>
      <c r="C2210" s="56"/>
      <c r="D2210" s="56"/>
      <c r="E2210" s="56"/>
      <c r="F2210" s="45">
        <v>0</v>
      </c>
      <c r="G2210" s="45">
        <v>0</v>
      </c>
      <c r="H2210" s="45">
        <v>0</v>
      </c>
      <c r="I2210" s="45"/>
      <c r="J2210" s="45">
        <v>0</v>
      </c>
      <c r="K2210" s="45"/>
      <c r="L2210" s="45">
        <f t="shared" si="80"/>
        <v>0</v>
      </c>
    </row>
    <row r="2211" spans="1:12" x14ac:dyDescent="0.25">
      <c r="A2211" s="8"/>
      <c r="B2211" s="56" t="s">
        <v>50</v>
      </c>
      <c r="C2211" s="56"/>
      <c r="D2211" s="56"/>
      <c r="E2211" s="56"/>
      <c r="F2211" s="45">
        <v>0</v>
      </c>
      <c r="G2211" s="45">
        <v>0</v>
      </c>
      <c r="H2211" s="45">
        <v>0</v>
      </c>
      <c r="I2211" s="45"/>
      <c r="J2211" s="45">
        <v>0</v>
      </c>
      <c r="K2211" s="45"/>
      <c r="L2211" s="45">
        <f t="shared" si="80"/>
        <v>0</v>
      </c>
    </row>
    <row r="2212" spans="1:12" x14ac:dyDescent="0.25">
      <c r="A2212" s="8"/>
      <c r="B2212" s="56" t="s">
        <v>39</v>
      </c>
      <c r="C2212" s="56"/>
      <c r="D2212" s="56"/>
      <c r="E2212" s="56"/>
      <c r="F2212" s="45">
        <v>0</v>
      </c>
      <c r="G2212" s="45">
        <v>0</v>
      </c>
      <c r="H2212" s="45">
        <v>0</v>
      </c>
      <c r="I2212" s="45"/>
      <c r="J2212" s="45">
        <v>0</v>
      </c>
      <c r="K2212" s="45"/>
      <c r="L2212" s="45">
        <f t="shared" si="80"/>
        <v>0</v>
      </c>
    </row>
    <row r="2213" spans="1:12" x14ac:dyDescent="0.25">
      <c r="A2213" s="57"/>
      <c r="B2213" s="56" t="s">
        <v>51</v>
      </c>
      <c r="C2213" s="56"/>
      <c r="D2213" s="56"/>
      <c r="E2213" s="56"/>
      <c r="F2213" s="45">
        <v>0</v>
      </c>
      <c r="G2213" s="45">
        <v>0</v>
      </c>
      <c r="H2213" s="45">
        <v>0</v>
      </c>
      <c r="I2213" s="45"/>
      <c r="J2213" s="45">
        <v>0</v>
      </c>
      <c r="K2213" s="45"/>
      <c r="L2213" s="45">
        <f t="shared" si="80"/>
        <v>0</v>
      </c>
    </row>
    <row r="2214" spans="1:12" x14ac:dyDescent="0.25">
      <c r="A2214" s="8"/>
      <c r="B2214" s="7" t="s">
        <v>41</v>
      </c>
      <c r="C2214" s="7"/>
      <c r="D2214" s="7"/>
      <c r="E2214" s="7"/>
      <c r="F2214" s="45">
        <v>0</v>
      </c>
      <c r="G2214" s="45">
        <v>0</v>
      </c>
      <c r="H2214" s="45">
        <v>0</v>
      </c>
      <c r="I2214" s="45"/>
      <c r="J2214" s="45">
        <v>0</v>
      </c>
      <c r="K2214" s="45"/>
      <c r="L2214" s="45">
        <f t="shared" si="80"/>
        <v>0</v>
      </c>
    </row>
    <row r="2215" spans="1:12" x14ac:dyDescent="0.25">
      <c r="A2215" s="42"/>
      <c r="B2215" s="7" t="s">
        <v>52</v>
      </c>
      <c r="C2215" s="7"/>
      <c r="D2215" s="7"/>
      <c r="E2215" s="7"/>
      <c r="F2215" s="45">
        <v>0</v>
      </c>
      <c r="G2215" s="45">
        <v>0</v>
      </c>
      <c r="H2215" s="45">
        <v>0</v>
      </c>
      <c r="I2215" s="45"/>
      <c r="J2215" s="45">
        <v>0</v>
      </c>
      <c r="K2215" s="45"/>
      <c r="L2215" s="45">
        <f t="shared" si="80"/>
        <v>0</v>
      </c>
    </row>
    <row r="2216" spans="1:12" x14ac:dyDescent="0.25">
      <c r="A2216" s="42"/>
      <c r="B2216" s="7" t="s">
        <v>41</v>
      </c>
      <c r="C2216" s="7"/>
      <c r="D2216" s="7"/>
      <c r="E2216" s="7"/>
      <c r="F2216" s="45">
        <v>0</v>
      </c>
      <c r="G2216" s="45">
        <v>0</v>
      </c>
      <c r="H2216" s="45">
        <v>0</v>
      </c>
      <c r="I2216" s="45"/>
      <c r="J2216" s="45">
        <v>0</v>
      </c>
      <c r="K2216" s="45"/>
      <c r="L2216" s="45">
        <f t="shared" si="80"/>
        <v>0</v>
      </c>
    </row>
    <row r="2217" spans="1:12" x14ac:dyDescent="0.25">
      <c r="A2217" s="42"/>
      <c r="B2217" s="7" t="s">
        <v>53</v>
      </c>
      <c r="C2217" s="7"/>
      <c r="D2217" s="7"/>
      <c r="E2217" s="7"/>
      <c r="F2217" s="45">
        <v>0</v>
      </c>
      <c r="G2217" s="45">
        <v>0</v>
      </c>
      <c r="H2217" s="45">
        <v>0</v>
      </c>
      <c r="I2217" s="45"/>
      <c r="J2217" s="45">
        <v>0</v>
      </c>
      <c r="K2217" s="45"/>
      <c r="L2217" s="45">
        <f t="shared" si="80"/>
        <v>0</v>
      </c>
    </row>
    <row r="2218" spans="1:12" x14ac:dyDescent="0.25">
      <c r="A2218" s="42"/>
      <c r="B2218" s="7" t="s">
        <v>54</v>
      </c>
      <c r="C2218" s="7"/>
      <c r="D2218" s="7"/>
      <c r="E2218" s="7"/>
      <c r="F2218" s="45">
        <v>0</v>
      </c>
      <c r="G2218" s="45">
        <v>0</v>
      </c>
      <c r="H2218" s="45">
        <v>0</v>
      </c>
      <c r="I2218" s="45"/>
      <c r="J2218" s="45">
        <v>0</v>
      </c>
      <c r="K2218" s="45"/>
      <c r="L2218" s="45">
        <f t="shared" si="80"/>
        <v>0</v>
      </c>
    </row>
    <row r="2219" spans="1:12" x14ac:dyDescent="0.25">
      <c r="A2219" s="42"/>
      <c r="B2219" s="7" t="s">
        <v>45</v>
      </c>
      <c r="C2219" s="7"/>
      <c r="D2219" s="7"/>
      <c r="E2219" s="7"/>
      <c r="F2219" s="45">
        <v>0</v>
      </c>
      <c r="G2219" s="45">
        <v>0</v>
      </c>
      <c r="H2219" s="45">
        <v>0</v>
      </c>
      <c r="I2219" s="45"/>
      <c r="J2219" s="45">
        <v>0</v>
      </c>
      <c r="K2219" s="45"/>
      <c r="L2219" s="45">
        <f t="shared" si="80"/>
        <v>0</v>
      </c>
    </row>
    <row r="2220" spans="1:12" x14ac:dyDescent="0.25">
      <c r="A2220" s="59" t="s">
        <v>55</v>
      </c>
      <c r="B2220" s="60" t="s">
        <v>56</v>
      </c>
      <c r="C2220" s="7"/>
      <c r="D2220" s="7"/>
      <c r="E2220" s="7"/>
      <c r="F2220" s="41">
        <v>0</v>
      </c>
      <c r="G2220" s="41">
        <v>0</v>
      </c>
      <c r="H2220" s="41">
        <v>0</v>
      </c>
      <c r="I2220" s="41"/>
      <c r="J2220" s="41">
        <v>0</v>
      </c>
      <c r="K2220" s="41"/>
      <c r="L2220" s="41">
        <f>SUM(L2221:L2230)</f>
        <v>0</v>
      </c>
    </row>
    <row r="2221" spans="1:12" x14ac:dyDescent="0.25">
      <c r="A2221" s="42"/>
      <c r="B2221" s="7" t="s">
        <v>57</v>
      </c>
      <c r="C2221" s="7"/>
      <c r="D2221" s="7"/>
      <c r="E2221" s="7"/>
      <c r="F2221" s="45">
        <v>0</v>
      </c>
      <c r="G2221" s="45">
        <v>0</v>
      </c>
      <c r="H2221" s="45">
        <v>0</v>
      </c>
      <c r="I2221" s="45"/>
      <c r="J2221" s="45">
        <v>0</v>
      </c>
      <c r="K2221" s="45"/>
      <c r="L2221" s="45">
        <f t="shared" ref="L2221:L2231" si="81">SUM(F2221:F2221)</f>
        <v>0</v>
      </c>
    </row>
    <row r="2222" spans="1:12" x14ac:dyDescent="0.25">
      <c r="A2222" s="42"/>
      <c r="B2222" s="7" t="s">
        <v>58</v>
      </c>
      <c r="C2222" s="7"/>
      <c r="D2222" s="7"/>
      <c r="E2222" s="7"/>
      <c r="F2222" s="45">
        <v>0</v>
      </c>
      <c r="G2222" s="45">
        <v>0</v>
      </c>
      <c r="H2222" s="45">
        <v>0</v>
      </c>
      <c r="I2222" s="45"/>
      <c r="J2222" s="45">
        <v>0</v>
      </c>
      <c r="K2222" s="45"/>
      <c r="L2222" s="45">
        <f t="shared" si="81"/>
        <v>0</v>
      </c>
    </row>
    <row r="2223" spans="1:12" x14ac:dyDescent="0.25">
      <c r="A2223" s="42"/>
      <c r="B2223" s="7" t="s">
        <v>59</v>
      </c>
      <c r="C2223" s="7"/>
      <c r="D2223" s="7"/>
      <c r="E2223" s="7"/>
      <c r="F2223" s="45">
        <v>0</v>
      </c>
      <c r="G2223" s="45">
        <v>0</v>
      </c>
      <c r="H2223" s="45">
        <v>0</v>
      </c>
      <c r="I2223" s="45"/>
      <c r="J2223" s="45">
        <v>0</v>
      </c>
      <c r="K2223" s="45"/>
      <c r="L2223" s="45">
        <f t="shared" si="81"/>
        <v>0</v>
      </c>
    </row>
    <row r="2224" spans="1:12" x14ac:dyDescent="0.25">
      <c r="A2224" s="42"/>
      <c r="B2224" s="7" t="s">
        <v>60</v>
      </c>
      <c r="C2224" s="7"/>
      <c r="D2224" s="7"/>
      <c r="E2224" s="7"/>
      <c r="F2224" s="45">
        <v>0</v>
      </c>
      <c r="G2224" s="45">
        <v>0</v>
      </c>
      <c r="H2224" s="45">
        <v>0</v>
      </c>
      <c r="I2224" s="45"/>
      <c r="J2224" s="45">
        <v>0</v>
      </c>
      <c r="K2224" s="45"/>
      <c r="L2224" s="45">
        <f t="shared" si="81"/>
        <v>0</v>
      </c>
    </row>
    <row r="2225" spans="1:12" x14ac:dyDescent="0.25">
      <c r="A2225" s="42"/>
      <c r="B2225" s="7" t="s">
        <v>61</v>
      </c>
      <c r="C2225" s="7"/>
      <c r="D2225" s="7"/>
      <c r="E2225" s="7"/>
      <c r="F2225" s="45">
        <v>0</v>
      </c>
      <c r="G2225" s="45">
        <v>0</v>
      </c>
      <c r="H2225" s="45">
        <v>0</v>
      </c>
      <c r="I2225" s="45"/>
      <c r="J2225" s="45">
        <v>0</v>
      </c>
      <c r="K2225" s="45"/>
      <c r="L2225" s="45">
        <f t="shared" si="81"/>
        <v>0</v>
      </c>
    </row>
    <row r="2226" spans="1:12" x14ac:dyDescent="0.25">
      <c r="A2226" s="42"/>
      <c r="B2226" s="7" t="s">
        <v>62</v>
      </c>
      <c r="C2226" s="7"/>
      <c r="D2226" s="7"/>
      <c r="E2226" s="7"/>
      <c r="F2226" s="45">
        <v>0</v>
      </c>
      <c r="G2226" s="45">
        <v>0</v>
      </c>
      <c r="H2226" s="45">
        <v>0</v>
      </c>
      <c r="I2226" s="45"/>
      <c r="J2226" s="45">
        <v>0</v>
      </c>
      <c r="K2226" s="45"/>
      <c r="L2226" s="45">
        <f t="shared" si="81"/>
        <v>0</v>
      </c>
    </row>
    <row r="2227" spans="1:12" x14ac:dyDescent="0.25">
      <c r="A2227" s="42"/>
      <c r="B2227" s="7" t="s">
        <v>63</v>
      </c>
      <c r="C2227" s="7"/>
      <c r="D2227" s="7"/>
      <c r="E2227" s="7"/>
      <c r="F2227" s="45">
        <v>0</v>
      </c>
      <c r="G2227" s="45">
        <v>0</v>
      </c>
      <c r="H2227" s="45">
        <v>0</v>
      </c>
      <c r="I2227" s="45"/>
      <c r="J2227" s="45">
        <v>0</v>
      </c>
      <c r="K2227" s="45"/>
      <c r="L2227" s="45">
        <f t="shared" si="81"/>
        <v>0</v>
      </c>
    </row>
    <row r="2228" spans="1:12" x14ac:dyDescent="0.25">
      <c r="A2228" s="42"/>
      <c r="B2228" s="7" t="s">
        <v>64</v>
      </c>
      <c r="C2228" s="7"/>
      <c r="D2228" s="7"/>
      <c r="E2228" s="7"/>
      <c r="F2228" s="45">
        <v>0</v>
      </c>
      <c r="G2228" s="45">
        <v>0</v>
      </c>
      <c r="H2228" s="45">
        <v>0</v>
      </c>
      <c r="I2228" s="45"/>
      <c r="J2228" s="45">
        <v>0</v>
      </c>
      <c r="K2228" s="45"/>
      <c r="L2228" s="45">
        <f t="shared" si="81"/>
        <v>0</v>
      </c>
    </row>
    <row r="2229" spans="1:12" x14ac:dyDescent="0.25">
      <c r="A2229" s="42"/>
      <c r="B2229" s="7" t="s">
        <v>65</v>
      </c>
      <c r="C2229" s="7"/>
      <c r="D2229" s="7"/>
      <c r="E2229" s="7"/>
      <c r="F2229" s="45">
        <v>0</v>
      </c>
      <c r="G2229" s="45">
        <v>0</v>
      </c>
      <c r="H2229" s="45">
        <v>0</v>
      </c>
      <c r="I2229" s="45"/>
      <c r="J2229" s="45">
        <v>0</v>
      </c>
      <c r="K2229" s="45"/>
      <c r="L2229" s="45">
        <f t="shared" si="81"/>
        <v>0</v>
      </c>
    </row>
    <row r="2230" spans="1:12" x14ac:dyDescent="0.25">
      <c r="A2230" s="42"/>
      <c r="B2230" s="7" t="s">
        <v>66</v>
      </c>
      <c r="C2230" s="7"/>
      <c r="D2230" s="7"/>
      <c r="E2230" s="7"/>
      <c r="F2230" s="45">
        <v>0</v>
      </c>
      <c r="G2230" s="45">
        <v>0</v>
      </c>
      <c r="H2230" s="45">
        <v>0</v>
      </c>
      <c r="I2230" s="45"/>
      <c r="J2230" s="45">
        <v>0</v>
      </c>
      <c r="K2230" s="45"/>
      <c r="L2230" s="45">
        <f t="shared" si="81"/>
        <v>0</v>
      </c>
    </row>
    <row r="2231" spans="1:12" x14ac:dyDescent="0.25">
      <c r="A2231" s="42"/>
      <c r="B2231" s="7" t="s">
        <v>67</v>
      </c>
      <c r="C2231" s="7"/>
      <c r="D2231" s="7"/>
      <c r="E2231" s="7"/>
      <c r="F2231" s="45">
        <v>0</v>
      </c>
      <c r="G2231" s="45">
        <v>0</v>
      </c>
      <c r="H2231" s="45">
        <v>0</v>
      </c>
      <c r="I2231" s="45"/>
      <c r="J2231" s="45">
        <v>0</v>
      </c>
      <c r="K2231" s="45"/>
      <c r="L2231" s="45">
        <f t="shared" si="81"/>
        <v>0</v>
      </c>
    </row>
    <row r="2232" spans="1:12" x14ac:dyDescent="0.25">
      <c r="A2232" s="59" t="s">
        <v>68</v>
      </c>
      <c r="B2232" s="60" t="s">
        <v>69</v>
      </c>
      <c r="C2232" s="7"/>
      <c r="D2232" s="7"/>
      <c r="E2232" s="7"/>
      <c r="F2232" s="41">
        <v>0</v>
      </c>
      <c r="G2232" s="41">
        <v>0</v>
      </c>
      <c r="H2232" s="41">
        <v>0</v>
      </c>
      <c r="I2232" s="41"/>
      <c r="J2232" s="41">
        <v>0</v>
      </c>
      <c r="K2232" s="41"/>
      <c r="L2232" s="41">
        <v>0</v>
      </c>
    </row>
    <row r="2233" spans="1:12" x14ac:dyDescent="0.25">
      <c r="A2233" s="59"/>
      <c r="B2233" s="7" t="s">
        <v>70</v>
      </c>
      <c r="C2233" s="7"/>
      <c r="D2233" s="7"/>
      <c r="E2233" s="7"/>
      <c r="F2233" s="45">
        <v>0</v>
      </c>
      <c r="G2233" s="45">
        <v>0</v>
      </c>
      <c r="H2233" s="45">
        <v>0</v>
      </c>
      <c r="I2233" s="45"/>
      <c r="J2233" s="45">
        <v>0</v>
      </c>
      <c r="K2233" s="45"/>
      <c r="L2233" s="45">
        <f t="shared" ref="L2233:L2248" si="82">SUM(F2233:F2233)</f>
        <v>0</v>
      </c>
    </row>
    <row r="2234" spans="1:12" x14ac:dyDescent="0.25">
      <c r="A2234" s="59"/>
      <c r="B2234" s="7" t="s">
        <v>71</v>
      </c>
      <c r="C2234" s="7"/>
      <c r="D2234" s="7"/>
      <c r="E2234" s="7"/>
      <c r="F2234" s="45">
        <v>0</v>
      </c>
      <c r="G2234" s="45">
        <v>0</v>
      </c>
      <c r="H2234" s="45">
        <v>0</v>
      </c>
      <c r="I2234" s="45"/>
      <c r="J2234" s="45">
        <v>0</v>
      </c>
      <c r="K2234" s="45"/>
      <c r="L2234" s="45">
        <f t="shared" si="82"/>
        <v>0</v>
      </c>
    </row>
    <row r="2235" spans="1:12" x14ac:dyDescent="0.25">
      <c r="A2235" s="59"/>
      <c r="B2235" s="7" t="s">
        <v>72</v>
      </c>
      <c r="C2235" s="7"/>
      <c r="D2235" s="7"/>
      <c r="E2235" s="7"/>
      <c r="F2235" s="45">
        <v>0</v>
      </c>
      <c r="G2235" s="45">
        <v>0</v>
      </c>
      <c r="H2235" s="45">
        <v>0</v>
      </c>
      <c r="I2235" s="45"/>
      <c r="J2235" s="45">
        <v>0</v>
      </c>
      <c r="K2235" s="45"/>
      <c r="L2235" s="45">
        <f t="shared" si="82"/>
        <v>0</v>
      </c>
    </row>
    <row r="2236" spans="1:12" x14ac:dyDescent="0.25">
      <c r="A2236" s="59"/>
      <c r="B2236" s="7" t="s">
        <v>73</v>
      </c>
      <c r="C2236" s="7"/>
      <c r="D2236" s="7"/>
      <c r="E2236" s="7"/>
      <c r="F2236" s="45">
        <v>0</v>
      </c>
      <c r="G2236" s="45">
        <v>0</v>
      </c>
      <c r="H2236" s="45">
        <v>0</v>
      </c>
      <c r="I2236" s="45"/>
      <c r="J2236" s="45">
        <v>0</v>
      </c>
      <c r="K2236" s="45"/>
      <c r="L2236" s="45">
        <f t="shared" si="82"/>
        <v>0</v>
      </c>
    </row>
    <row r="2237" spans="1:12" x14ac:dyDescent="0.25">
      <c r="A2237" s="59"/>
      <c r="B2237" s="7" t="s">
        <v>74</v>
      </c>
      <c r="C2237" s="7"/>
      <c r="D2237" s="7"/>
      <c r="E2237" s="7"/>
      <c r="F2237" s="45">
        <v>0</v>
      </c>
      <c r="G2237" s="45">
        <v>0</v>
      </c>
      <c r="H2237" s="45">
        <v>0</v>
      </c>
      <c r="I2237" s="45"/>
      <c r="J2237" s="45">
        <v>0</v>
      </c>
      <c r="K2237" s="45"/>
      <c r="L2237" s="45">
        <f t="shared" si="82"/>
        <v>0</v>
      </c>
    </row>
    <row r="2238" spans="1:12" x14ac:dyDescent="0.25">
      <c r="A2238" s="59" t="s">
        <v>75</v>
      </c>
      <c r="B2238" s="60" t="s">
        <v>76</v>
      </c>
      <c r="C2238" s="7"/>
      <c r="D2238" s="7"/>
      <c r="E2238" s="7"/>
      <c r="F2238" s="41">
        <v>0</v>
      </c>
      <c r="G2238" s="41">
        <v>0</v>
      </c>
      <c r="H2238" s="41">
        <v>0</v>
      </c>
      <c r="I2238" s="41"/>
      <c r="J2238" s="41">
        <v>0</v>
      </c>
      <c r="K2238" s="41"/>
      <c r="L2238" s="45">
        <f t="shared" si="82"/>
        <v>0</v>
      </c>
    </row>
    <row r="2239" spans="1:12" x14ac:dyDescent="0.25">
      <c r="A2239" s="59"/>
      <c r="B2239" s="60" t="s">
        <v>77</v>
      </c>
      <c r="C2239" s="7"/>
      <c r="D2239" s="7"/>
      <c r="E2239" s="7"/>
      <c r="F2239" s="45">
        <v>0</v>
      </c>
      <c r="G2239" s="45">
        <v>0</v>
      </c>
      <c r="H2239" s="45">
        <v>0</v>
      </c>
      <c r="I2239" s="45"/>
      <c r="J2239" s="45">
        <v>0</v>
      </c>
      <c r="K2239" s="45"/>
      <c r="L2239" s="45">
        <f t="shared" si="82"/>
        <v>0</v>
      </c>
    </row>
    <row r="2240" spans="1:12" x14ac:dyDescent="0.25">
      <c r="A2240" s="59"/>
      <c r="B2240" s="7" t="s">
        <v>78</v>
      </c>
      <c r="C2240" s="7"/>
      <c r="D2240" s="7"/>
      <c r="E2240" s="7"/>
      <c r="F2240" s="45">
        <v>0</v>
      </c>
      <c r="G2240" s="45">
        <v>0</v>
      </c>
      <c r="H2240" s="45">
        <v>0</v>
      </c>
      <c r="I2240" s="45"/>
      <c r="J2240" s="45">
        <v>0</v>
      </c>
      <c r="K2240" s="45"/>
      <c r="L2240" s="45">
        <f t="shared" si="82"/>
        <v>0</v>
      </c>
    </row>
    <row r="2241" spans="1:12" x14ac:dyDescent="0.25">
      <c r="A2241" s="59"/>
      <c r="B2241" s="7" t="s">
        <v>79</v>
      </c>
      <c r="C2241" s="7"/>
      <c r="D2241" s="7"/>
      <c r="E2241" s="7"/>
      <c r="F2241" s="45">
        <v>0</v>
      </c>
      <c r="G2241" s="45">
        <v>0</v>
      </c>
      <c r="H2241" s="45">
        <v>0</v>
      </c>
      <c r="I2241" s="45"/>
      <c r="J2241" s="45">
        <v>0</v>
      </c>
      <c r="K2241" s="45"/>
      <c r="L2241" s="45">
        <f t="shared" si="82"/>
        <v>0</v>
      </c>
    </row>
    <row r="2242" spans="1:12" x14ac:dyDescent="0.25">
      <c r="A2242" s="59"/>
      <c r="B2242" s="7" t="s">
        <v>80</v>
      </c>
      <c r="C2242" s="7"/>
      <c r="D2242" s="7"/>
      <c r="E2242" s="7"/>
      <c r="F2242" s="45">
        <v>0</v>
      </c>
      <c r="G2242" s="45">
        <v>0</v>
      </c>
      <c r="H2242" s="45">
        <v>0</v>
      </c>
      <c r="I2242" s="45"/>
      <c r="J2242" s="45">
        <v>0</v>
      </c>
      <c r="K2242" s="45"/>
      <c r="L2242" s="45">
        <f t="shared" si="82"/>
        <v>0</v>
      </c>
    </row>
    <row r="2243" spans="1:12" x14ac:dyDescent="0.25">
      <c r="A2243" s="59" t="s">
        <v>81</v>
      </c>
      <c r="B2243" s="60" t="s">
        <v>82</v>
      </c>
      <c r="C2243" s="7"/>
      <c r="D2243" s="7"/>
      <c r="E2243" s="7"/>
      <c r="F2243" s="41">
        <v>0</v>
      </c>
      <c r="G2243" s="41">
        <v>0</v>
      </c>
      <c r="H2243" s="41">
        <v>0</v>
      </c>
      <c r="I2243" s="41"/>
      <c r="J2243" s="41">
        <v>0</v>
      </c>
      <c r="K2243" s="41"/>
      <c r="L2243" s="45">
        <f t="shared" si="82"/>
        <v>0</v>
      </c>
    </row>
    <row r="2244" spans="1:12" x14ac:dyDescent="0.25">
      <c r="A2244" s="59"/>
      <c r="B2244" s="7" t="s">
        <v>83</v>
      </c>
      <c r="C2244" s="7"/>
      <c r="D2244" s="7"/>
      <c r="E2244" s="7"/>
      <c r="F2244" s="45">
        <v>0</v>
      </c>
      <c r="G2244" s="45">
        <v>0</v>
      </c>
      <c r="H2244" s="45">
        <v>0</v>
      </c>
      <c r="I2244" s="45"/>
      <c r="J2244" s="45">
        <v>0</v>
      </c>
      <c r="K2244" s="45"/>
      <c r="L2244" s="45">
        <f t="shared" si="82"/>
        <v>0</v>
      </c>
    </row>
    <row r="2245" spans="1:12" x14ac:dyDescent="0.25">
      <c r="A2245" s="59"/>
      <c r="B2245" s="7" t="s">
        <v>84</v>
      </c>
      <c r="C2245" s="7"/>
      <c r="D2245" s="7"/>
      <c r="E2245" s="7"/>
      <c r="F2245" s="45">
        <v>0</v>
      </c>
      <c r="G2245" s="45">
        <v>0</v>
      </c>
      <c r="H2245" s="45">
        <v>0</v>
      </c>
      <c r="I2245" s="45"/>
      <c r="J2245" s="45">
        <v>0</v>
      </c>
      <c r="K2245" s="45"/>
      <c r="L2245" s="45">
        <f t="shared" si="82"/>
        <v>0</v>
      </c>
    </row>
    <row r="2246" spans="1:12" x14ac:dyDescent="0.25">
      <c r="A2246" s="59"/>
      <c r="B2246" s="7" t="s">
        <v>85</v>
      </c>
      <c r="C2246" s="7"/>
      <c r="D2246" s="7"/>
      <c r="E2246" s="7"/>
      <c r="F2246" s="45">
        <v>0</v>
      </c>
      <c r="G2246" s="45">
        <v>0</v>
      </c>
      <c r="H2246" s="45">
        <v>0</v>
      </c>
      <c r="I2246" s="45"/>
      <c r="J2246" s="45">
        <v>0</v>
      </c>
      <c r="K2246" s="45"/>
      <c r="L2246" s="45">
        <f t="shared" si="82"/>
        <v>0</v>
      </c>
    </row>
    <row r="2247" spans="1:12" x14ac:dyDescent="0.25">
      <c r="A2247" s="59"/>
      <c r="B2247" s="7" t="s">
        <v>86</v>
      </c>
      <c r="C2247" s="7"/>
      <c r="D2247" s="7"/>
      <c r="E2247" s="7"/>
      <c r="F2247" s="45">
        <v>0</v>
      </c>
      <c r="G2247" s="45">
        <v>0</v>
      </c>
      <c r="H2247" s="45">
        <v>0</v>
      </c>
      <c r="I2247" s="45"/>
      <c r="J2247" s="45">
        <v>0</v>
      </c>
      <c r="K2247" s="45"/>
      <c r="L2247" s="45">
        <f t="shared" si="82"/>
        <v>0</v>
      </c>
    </row>
    <row r="2248" spans="1:12" x14ac:dyDescent="0.25">
      <c r="A2248" s="42"/>
      <c r="B2248" s="7" t="s">
        <v>87</v>
      </c>
      <c r="C2248" s="7"/>
      <c r="D2248" s="7"/>
      <c r="E2248" s="7"/>
      <c r="F2248" s="45">
        <v>0</v>
      </c>
      <c r="G2248" s="45">
        <v>0</v>
      </c>
      <c r="H2248" s="45">
        <v>0</v>
      </c>
      <c r="I2248" s="45"/>
      <c r="J2248" s="45">
        <v>0</v>
      </c>
      <c r="K2248" s="45"/>
      <c r="L2248" s="45">
        <f t="shared" si="82"/>
        <v>0</v>
      </c>
    </row>
    <row r="2249" spans="1:12" x14ac:dyDescent="0.25">
      <c r="A2249" s="42"/>
      <c r="B2249" s="60" t="s">
        <v>88</v>
      </c>
      <c r="C2249" s="7"/>
      <c r="D2249" s="7"/>
      <c r="E2249" s="7"/>
      <c r="F2249" s="61">
        <f>+F2183+F2164+F2170</f>
        <v>17780000.490000002</v>
      </c>
      <c r="G2249" s="61">
        <f>+G2183+G2164+G2170</f>
        <v>20308734.23</v>
      </c>
      <c r="H2249" s="61">
        <f>+H2183+H2164+H2170</f>
        <v>28210037.259999998</v>
      </c>
      <c r="I2249" s="61"/>
      <c r="J2249" s="61">
        <f>+J2183+J2164+J2170</f>
        <v>24984925.199999999</v>
      </c>
      <c r="K2249" s="61"/>
      <c r="L2249" s="61">
        <f>+L2183+L2170+L2164+L2220</f>
        <v>91283697.179999977</v>
      </c>
    </row>
    <row r="2250" spans="1:12" x14ac:dyDescent="0.25">
      <c r="A2250" s="42"/>
      <c r="B2250" s="60"/>
      <c r="C2250" s="7"/>
      <c r="D2250" s="7"/>
      <c r="E2250" s="7"/>
      <c r="F2250" s="45"/>
      <c r="G2250" s="45"/>
      <c r="H2250" s="45"/>
      <c r="I2250" s="45"/>
      <c r="J2250" s="45"/>
      <c r="K2250" s="45"/>
      <c r="L2250" s="45"/>
    </row>
    <row r="2251" spans="1:12" ht="15.75" thickBot="1" x14ac:dyDescent="0.3">
      <c r="A2251" s="42"/>
      <c r="B2251" s="60" t="s">
        <v>207</v>
      </c>
      <c r="C2251" s="7"/>
      <c r="D2251" s="7"/>
      <c r="E2251" s="7"/>
      <c r="F2251" s="45"/>
      <c r="G2251" s="45"/>
      <c r="H2251" s="65">
        <v>3021.4</v>
      </c>
      <c r="I2251" s="41"/>
      <c r="J2251" s="41"/>
      <c r="K2251" s="41"/>
      <c r="L2251" s="45">
        <f>-H2251</f>
        <v>-3021.4</v>
      </c>
    </row>
    <row r="2252" spans="1:12" ht="15.75" thickTop="1" x14ac:dyDescent="0.25">
      <c r="A2252" s="42"/>
      <c r="B2252" s="60"/>
      <c r="C2252" s="7"/>
      <c r="D2252" s="7"/>
      <c r="E2252" s="7"/>
      <c r="F2252" s="45"/>
      <c r="G2252" s="45"/>
      <c r="H2252" s="45"/>
      <c r="I2252" s="45"/>
      <c r="J2252" s="45"/>
      <c r="K2252" s="45"/>
    </row>
    <row r="2253" spans="1:12" x14ac:dyDescent="0.25">
      <c r="A2253" s="59" t="s">
        <v>89</v>
      </c>
      <c r="B2253" s="60" t="s">
        <v>90</v>
      </c>
      <c r="C2253" s="7"/>
      <c r="D2253" s="7"/>
      <c r="E2253" s="7"/>
      <c r="F2253" s="45"/>
      <c r="G2253" s="45"/>
      <c r="H2253" s="45"/>
      <c r="I2253" s="45"/>
      <c r="J2253" s="45"/>
      <c r="K2253" s="45"/>
    </row>
    <row r="2254" spans="1:12" x14ac:dyDescent="0.25">
      <c r="A2254" s="59" t="s">
        <v>91</v>
      </c>
      <c r="B2254" s="60" t="s">
        <v>92</v>
      </c>
      <c r="C2254" s="7"/>
      <c r="D2254" s="7"/>
      <c r="E2254" s="7"/>
      <c r="F2254" s="41">
        <v>0</v>
      </c>
      <c r="G2254" s="41">
        <v>0</v>
      </c>
      <c r="H2254" s="41">
        <v>0</v>
      </c>
      <c r="I2254" s="41"/>
      <c r="J2254" s="41">
        <v>0</v>
      </c>
      <c r="K2254" s="41"/>
      <c r="L2254" s="41">
        <v>0</v>
      </c>
    </row>
    <row r="2255" spans="1:12" x14ac:dyDescent="0.25">
      <c r="A2255" s="42"/>
      <c r="B2255" s="7" t="s">
        <v>93</v>
      </c>
      <c r="C2255" s="7"/>
      <c r="D2255" s="7" t="s">
        <v>94</v>
      </c>
      <c r="E2255" s="7"/>
      <c r="F2255" s="45">
        <v>0</v>
      </c>
      <c r="G2255" s="45">
        <v>0</v>
      </c>
      <c r="H2255" s="45">
        <v>0</v>
      </c>
      <c r="I2255" s="45"/>
      <c r="J2255" s="45">
        <v>0</v>
      </c>
      <c r="K2255" s="45"/>
      <c r="L2255" s="45">
        <v>0</v>
      </c>
    </row>
    <row r="2256" spans="1:12" x14ac:dyDescent="0.25">
      <c r="A2256" s="42"/>
      <c r="B2256" s="7" t="s">
        <v>95</v>
      </c>
      <c r="C2256" s="7"/>
      <c r="D2256" s="7"/>
      <c r="E2256" s="7"/>
      <c r="F2256" s="45">
        <v>0</v>
      </c>
      <c r="G2256" s="45">
        <v>0</v>
      </c>
      <c r="H2256" s="45">
        <v>0</v>
      </c>
      <c r="I2256" s="45"/>
      <c r="J2256" s="45">
        <v>0</v>
      </c>
      <c r="K2256" s="45"/>
      <c r="L2256" s="45">
        <v>0</v>
      </c>
    </row>
    <row r="2257" spans="1:12" x14ac:dyDescent="0.25">
      <c r="A2257" s="59" t="s">
        <v>96</v>
      </c>
      <c r="B2257" s="62" t="s">
        <v>97</v>
      </c>
      <c r="C2257" s="7"/>
      <c r="D2257" s="7"/>
      <c r="E2257" s="7"/>
      <c r="F2257" s="41">
        <v>0</v>
      </c>
      <c r="G2257" s="41">
        <v>0</v>
      </c>
      <c r="H2257" s="41">
        <v>0</v>
      </c>
      <c r="I2257" s="41"/>
      <c r="J2257" s="41">
        <v>0</v>
      </c>
      <c r="K2257" s="41"/>
      <c r="L2257" s="41">
        <v>0</v>
      </c>
    </row>
    <row r="2258" spans="1:12" x14ac:dyDescent="0.25">
      <c r="A2258" s="42"/>
      <c r="B2258" s="7" t="s">
        <v>98</v>
      </c>
      <c r="C2258" s="7"/>
      <c r="D2258" s="7"/>
      <c r="E2258" s="7"/>
      <c r="F2258" s="45">
        <v>0</v>
      </c>
      <c r="G2258" s="45">
        <v>0</v>
      </c>
      <c r="H2258" s="45">
        <v>0</v>
      </c>
      <c r="I2258" s="45"/>
      <c r="J2258" s="45">
        <v>0</v>
      </c>
      <c r="K2258" s="45"/>
      <c r="L2258" s="45">
        <v>0</v>
      </c>
    </row>
    <row r="2259" spans="1:12" x14ac:dyDescent="0.25">
      <c r="A2259" s="42"/>
      <c r="B2259" s="7" t="s">
        <v>99</v>
      </c>
      <c r="C2259" s="7"/>
      <c r="D2259" s="7"/>
      <c r="E2259" s="7"/>
      <c r="F2259" s="45">
        <v>0</v>
      </c>
      <c r="G2259" s="45">
        <v>0</v>
      </c>
      <c r="H2259" s="45">
        <v>0</v>
      </c>
      <c r="I2259" s="45"/>
      <c r="J2259" s="45">
        <v>0</v>
      </c>
      <c r="K2259" s="45"/>
      <c r="L2259" s="45">
        <v>0</v>
      </c>
    </row>
    <row r="2260" spans="1:12" x14ac:dyDescent="0.25">
      <c r="A2260" s="59" t="s">
        <v>100</v>
      </c>
      <c r="B2260" s="60" t="s">
        <v>101</v>
      </c>
      <c r="C2260" s="7"/>
      <c r="D2260" s="7"/>
      <c r="E2260" s="7"/>
      <c r="F2260" s="41">
        <v>0</v>
      </c>
      <c r="G2260" s="41">
        <v>0</v>
      </c>
      <c r="H2260" s="41">
        <v>0</v>
      </c>
      <c r="I2260" s="41"/>
      <c r="J2260" s="41">
        <v>0</v>
      </c>
      <c r="K2260" s="41"/>
      <c r="L2260" s="41">
        <v>0</v>
      </c>
    </row>
    <row r="2261" spans="1:12" x14ac:dyDescent="0.25">
      <c r="A2261" s="42"/>
      <c r="B2261" s="63" t="s">
        <v>102</v>
      </c>
      <c r="C2261" s="7"/>
      <c r="D2261" s="7"/>
      <c r="E2261" s="7"/>
      <c r="F2261" s="45">
        <v>0</v>
      </c>
      <c r="G2261" s="45">
        <v>0</v>
      </c>
      <c r="H2261" s="45">
        <v>0</v>
      </c>
      <c r="I2261" s="45"/>
      <c r="J2261" s="45">
        <v>0</v>
      </c>
      <c r="K2261" s="45"/>
      <c r="L2261" s="45">
        <v>0</v>
      </c>
    </row>
    <row r="2262" spans="1:12" x14ac:dyDescent="0.25">
      <c r="A2262" s="42"/>
      <c r="B2262" s="63" t="s">
        <v>103</v>
      </c>
      <c r="C2262" s="7"/>
      <c r="D2262" s="7"/>
      <c r="E2262" s="7"/>
      <c r="F2262" s="64">
        <v>0</v>
      </c>
      <c r="G2262" s="64">
        <v>0</v>
      </c>
      <c r="H2262" s="64">
        <v>0</v>
      </c>
      <c r="I2262" s="64"/>
      <c r="J2262" s="64">
        <v>0</v>
      </c>
      <c r="K2262" s="64"/>
      <c r="L2262" s="64">
        <v>0</v>
      </c>
    </row>
    <row r="2263" spans="1:12" x14ac:dyDescent="0.25">
      <c r="A2263" s="42"/>
      <c r="B2263" s="60" t="s">
        <v>104</v>
      </c>
      <c r="C2263" s="7"/>
      <c r="D2263" s="7"/>
      <c r="E2263" s="7"/>
      <c r="F2263" s="41">
        <f>+F2259+F2258+F2257+F2256+F2254+F2253</f>
        <v>0</v>
      </c>
      <c r="G2263" s="41">
        <f t="shared" ref="G2263:H2263" si="83">+G2259+G2258+G2257+G2256+G2254+G2253</f>
        <v>0</v>
      </c>
      <c r="H2263" s="41">
        <f t="shared" si="83"/>
        <v>0</v>
      </c>
      <c r="I2263" s="41"/>
      <c r="J2263" s="41">
        <f t="shared" ref="J2263" si="84">+J2259+J2258+J2257+J2256+J2254+J2253</f>
        <v>0</v>
      </c>
      <c r="K2263" s="41"/>
      <c r="L2263" s="41">
        <f>+L2259+L2258+L2257+L2256+L2254+L2253</f>
        <v>0</v>
      </c>
    </row>
    <row r="2264" spans="1:12" x14ac:dyDescent="0.25">
      <c r="A2264" s="42"/>
      <c r="B2264" s="60"/>
      <c r="C2264" s="7"/>
      <c r="D2264" s="7"/>
      <c r="E2264" s="7"/>
      <c r="F2264" s="41"/>
      <c r="G2264" s="41"/>
      <c r="H2264" s="41"/>
      <c r="I2264" s="41"/>
      <c r="J2264" s="41"/>
      <c r="K2264" s="41"/>
      <c r="L2264" s="41"/>
    </row>
    <row r="2266" spans="1:12" ht="15.75" thickBot="1" x14ac:dyDescent="0.3">
      <c r="A2266" s="7"/>
      <c r="B2266" s="60" t="s">
        <v>105</v>
      </c>
      <c r="C2266" s="7"/>
      <c r="D2266" s="7"/>
      <c r="E2266" s="7"/>
      <c r="F2266" s="65">
        <f t="shared" ref="F2266:G2266" si="85">+F2263+F2249</f>
        <v>17780000.490000002</v>
      </c>
      <c r="G2266" s="65">
        <f t="shared" si="85"/>
        <v>20308734.23</v>
      </c>
      <c r="H2266" s="65">
        <f>+H2263+H2249-H2251</f>
        <v>28207015.859999999</v>
      </c>
      <c r="I2266" s="65"/>
      <c r="J2266" s="65">
        <f>+J2263+J2249-J2251</f>
        <v>24984925.199999999</v>
      </c>
      <c r="K2266" s="65"/>
      <c r="L2266" s="65">
        <f>+L2263+L2249-H2251</f>
        <v>91280675.779999971</v>
      </c>
    </row>
    <row r="2267" spans="1:12" ht="15.75" thickTop="1" x14ac:dyDescent="0.25">
      <c r="A2267" s="7"/>
      <c r="B2267" s="60"/>
      <c r="C2267" s="7"/>
      <c r="D2267" s="7"/>
      <c r="E2267" s="7"/>
      <c r="F2267" s="41" t="s">
        <v>199</v>
      </c>
      <c r="G2267" s="41"/>
      <c r="H2267" s="41"/>
      <c r="I2267" s="41"/>
      <c r="J2267" s="41"/>
      <c r="K2267" s="41"/>
    </row>
    <row r="2268" spans="1:12" x14ac:dyDescent="0.25">
      <c r="A2268" s="7"/>
      <c r="B2268" s="60"/>
      <c r="C2268" s="7"/>
      <c r="D2268" s="7"/>
      <c r="E2268" s="7"/>
      <c r="F2268" s="41"/>
      <c r="G2268" s="41"/>
      <c r="H2268" s="41"/>
      <c r="I2268" s="41"/>
      <c r="J2268" s="41"/>
      <c r="K2268" s="41"/>
      <c r="L2268" s="28"/>
    </row>
    <row r="2269" spans="1:12" x14ac:dyDescent="0.25">
      <c r="A2269" s="7"/>
      <c r="B2269" s="60"/>
      <c r="C2269" s="7"/>
      <c r="D2269" s="7"/>
      <c r="E2269" s="7"/>
      <c r="F2269" s="41"/>
      <c r="G2269" s="41"/>
      <c r="H2269" s="41"/>
      <c r="I2269" s="41"/>
      <c r="J2269" s="41"/>
      <c r="K2269" s="41"/>
      <c r="L2269" s="28"/>
    </row>
    <row r="2270" spans="1:12" x14ac:dyDescent="0.25">
      <c r="A2270" s="7"/>
      <c r="B2270" s="60"/>
      <c r="C2270" s="7"/>
      <c r="D2270" s="7"/>
      <c r="E2270" s="7"/>
      <c r="F2270" s="41"/>
      <c r="G2270" s="41"/>
      <c r="H2270" s="28"/>
      <c r="I2270" s="28"/>
      <c r="J2270" s="28"/>
      <c r="K2270" s="28"/>
      <c r="L2270" s="28"/>
    </row>
    <row r="2271" spans="1:12" x14ac:dyDescent="0.25">
      <c r="A2271" s="418" t="s">
        <v>106</v>
      </c>
      <c r="B2271" s="418"/>
      <c r="C2271" s="418"/>
      <c r="D2271" s="418"/>
      <c r="E2271" s="418"/>
      <c r="F2271" s="418" t="s">
        <v>107</v>
      </c>
      <c r="G2271" s="418"/>
      <c r="H2271" s="418"/>
      <c r="I2271" s="307"/>
      <c r="J2271" s="281"/>
      <c r="K2271" s="307"/>
    </row>
    <row r="2272" spans="1:12" x14ac:dyDescent="0.25">
      <c r="A2272" s="67"/>
      <c r="B2272" s="30"/>
      <c r="C2272" s="30"/>
      <c r="D2272" s="29"/>
      <c r="E2272" s="29"/>
      <c r="F2272" s="30"/>
      <c r="G2272" s="30"/>
      <c r="H2272" s="28"/>
      <c r="I2272" s="28"/>
      <c r="J2272" s="28"/>
      <c r="K2272" s="28"/>
      <c r="L2272" s="28"/>
    </row>
    <row r="2273" spans="1:12" x14ac:dyDescent="0.25">
      <c r="A2273" s="30"/>
      <c r="B2273" s="30"/>
      <c r="C2273" s="30"/>
      <c r="D2273" s="29"/>
      <c r="E2273" s="29"/>
      <c r="F2273" s="30"/>
      <c r="G2273" s="30"/>
      <c r="H2273" s="28"/>
      <c r="I2273" s="28"/>
      <c r="J2273" s="28"/>
      <c r="K2273" s="28"/>
    </row>
    <row r="2274" spans="1:12" ht="15" customHeight="1" x14ac:dyDescent="0.25">
      <c r="A2274" s="421" t="s">
        <v>205</v>
      </c>
      <c r="B2274" s="421"/>
      <c r="C2274" s="421"/>
      <c r="D2274" s="421"/>
      <c r="E2274" s="421"/>
      <c r="F2274" s="419" t="s">
        <v>206</v>
      </c>
      <c r="G2274" s="419"/>
      <c r="H2274" s="419"/>
      <c r="I2274" s="308"/>
      <c r="J2274" s="282"/>
      <c r="K2274" s="308"/>
      <c r="L2274" s="28"/>
    </row>
    <row r="2275" spans="1:12" x14ac:dyDescent="0.25">
      <c r="A2275" s="420" t="s">
        <v>108</v>
      </c>
      <c r="B2275" s="420"/>
      <c r="C2275" s="420"/>
      <c r="D2275" s="420"/>
      <c r="E2275" s="420"/>
      <c r="F2275" s="420" t="s">
        <v>195</v>
      </c>
      <c r="G2275" s="420"/>
      <c r="H2275" s="420"/>
      <c r="I2275" s="309"/>
    </row>
    <row r="2309" spans="1:14" x14ac:dyDescent="0.25">
      <c r="E2309" t="s">
        <v>188</v>
      </c>
    </row>
    <row r="2311" spans="1:14" x14ac:dyDescent="0.25">
      <c r="A2311" s="29"/>
      <c r="B2311" s="29"/>
      <c r="C2311" s="29"/>
      <c r="D2311" s="29"/>
      <c r="E2311" s="29"/>
      <c r="F2311" s="29"/>
      <c r="G2311" s="29"/>
    </row>
    <row r="2312" spans="1:14" x14ac:dyDescent="0.25">
      <c r="A2312" s="422" t="s">
        <v>0</v>
      </c>
      <c r="B2312" s="422"/>
      <c r="C2312" s="422"/>
      <c r="D2312" s="422"/>
      <c r="E2312" s="422"/>
      <c r="F2312" s="422"/>
      <c r="G2312" s="422"/>
      <c r="H2312" s="422"/>
      <c r="I2312" s="422"/>
      <c r="J2312" s="422"/>
      <c r="K2312" s="422"/>
      <c r="L2312" s="422"/>
      <c r="M2312" s="422"/>
      <c r="N2312" s="288"/>
    </row>
    <row r="2313" spans="1:14" x14ac:dyDescent="0.25">
      <c r="A2313" s="423" t="s">
        <v>203</v>
      </c>
      <c r="B2313" s="423"/>
      <c r="C2313" s="423"/>
      <c r="D2313" s="423"/>
      <c r="E2313" s="423"/>
      <c r="F2313" s="423"/>
      <c r="G2313" s="423"/>
      <c r="H2313" s="423"/>
      <c r="I2313" s="423"/>
      <c r="J2313" s="423"/>
      <c r="K2313" s="423"/>
      <c r="L2313" s="423"/>
      <c r="M2313" s="423"/>
      <c r="N2313" s="289"/>
    </row>
    <row r="2314" spans="1:14" x14ac:dyDescent="0.25">
      <c r="A2314" s="32" t="s">
        <v>3</v>
      </c>
      <c r="B2314" s="33" t="s">
        <v>4</v>
      </c>
      <c r="C2314" s="5"/>
      <c r="D2314" s="5"/>
      <c r="E2314" s="6"/>
      <c r="F2314" s="250" t="s">
        <v>5</v>
      </c>
      <c r="G2314" s="251" t="s">
        <v>6</v>
      </c>
      <c r="H2314" s="251" t="s">
        <v>109</v>
      </c>
      <c r="I2314" s="251"/>
      <c r="J2314" s="251" t="s">
        <v>141</v>
      </c>
      <c r="K2314" s="251"/>
      <c r="L2314" s="251" t="s">
        <v>142</v>
      </c>
      <c r="M2314" s="252" t="s">
        <v>7</v>
      </c>
      <c r="N2314" s="290"/>
    </row>
    <row r="2315" spans="1:14" x14ac:dyDescent="0.25">
      <c r="A2315" s="38" t="s">
        <v>8</v>
      </c>
      <c r="B2315" s="39" t="s">
        <v>9</v>
      </c>
      <c r="C2315" s="39"/>
      <c r="D2315" s="40"/>
      <c r="E2315" s="40"/>
      <c r="F2315" s="41">
        <f>SUM(F2316:F2320)</f>
        <v>17099460.490000002</v>
      </c>
      <c r="G2315" s="41">
        <f>SUM(G2316:G2320)</f>
        <v>17271498.140000001</v>
      </c>
      <c r="H2315" s="41">
        <f>SUM(H2316:H2320)</f>
        <v>20462629.859999999</v>
      </c>
      <c r="I2315" s="41"/>
      <c r="J2315" s="41">
        <f>SUM(J2316:J2320)</f>
        <v>17237491.18</v>
      </c>
      <c r="K2315" s="41"/>
      <c r="L2315" s="41">
        <f>SUM(L2316:L2320)</f>
        <v>17657068.940000001</v>
      </c>
      <c r="M2315" s="41">
        <f>+M2316+M2317+M2319+M2318+M2320</f>
        <v>89728148.609999985</v>
      </c>
      <c r="N2315" s="41"/>
    </row>
    <row r="2316" spans="1:14" x14ac:dyDescent="0.25">
      <c r="A2316" s="42"/>
      <c r="B2316" s="43" t="s">
        <v>10</v>
      </c>
      <c r="C2316" s="44"/>
      <c r="D2316" s="44"/>
      <c r="E2316" s="40"/>
      <c r="F2316" s="45">
        <v>14618544.49</v>
      </c>
      <c r="G2316" s="45">
        <v>14773044.49</v>
      </c>
      <c r="H2316" s="45">
        <f>12382156.36+4853438.13+746549.13</f>
        <v>17982143.619999997</v>
      </c>
      <c r="I2316" s="45"/>
      <c r="J2316" s="45">
        <f>12376356.36+2373438.13</f>
        <v>14749794.489999998</v>
      </c>
      <c r="K2316" s="45"/>
      <c r="L2316" s="45">
        <v>15167664.49</v>
      </c>
      <c r="M2316" s="45">
        <f>SUM(F2316:L2316)</f>
        <v>77291191.579999983</v>
      </c>
      <c r="N2316" s="45"/>
    </row>
    <row r="2317" spans="1:14" x14ac:dyDescent="0.25">
      <c r="A2317" s="42"/>
      <c r="B2317" s="43" t="s">
        <v>11</v>
      </c>
      <c r="C2317" s="44"/>
      <c r="D2317" s="44"/>
      <c r="E2317" s="40"/>
      <c r="F2317" s="45">
        <v>241000</v>
      </c>
      <c r="G2317" s="45">
        <v>235000</v>
      </c>
      <c r="H2317" s="45">
        <v>220000</v>
      </c>
      <c r="I2317" s="45"/>
      <c r="J2317" s="45">
        <v>220000</v>
      </c>
      <c r="K2317" s="45"/>
      <c r="L2317" s="45">
        <v>220000</v>
      </c>
      <c r="M2317" s="45">
        <f>SUM(F2317:L2317)</f>
        <v>1136000</v>
      </c>
      <c r="N2317" s="45"/>
    </row>
    <row r="2318" spans="1:14" x14ac:dyDescent="0.25">
      <c r="A2318" s="42"/>
      <c r="B2318" s="46" t="s">
        <v>145</v>
      </c>
      <c r="C2318" s="47"/>
      <c r="D2318" s="47"/>
      <c r="E2318" s="40"/>
      <c r="F2318" s="45">
        <v>0</v>
      </c>
      <c r="G2318" s="45">
        <v>0</v>
      </c>
      <c r="H2318" s="45">
        <v>0</v>
      </c>
      <c r="I2318" s="45"/>
      <c r="J2318" s="45">
        <v>0</v>
      </c>
      <c r="K2318" s="45"/>
      <c r="L2318" s="45">
        <v>0</v>
      </c>
      <c r="M2318" s="45">
        <f>SUM(F2318:L2318)</f>
        <v>0</v>
      </c>
      <c r="N2318" s="45"/>
    </row>
    <row r="2319" spans="1:14" x14ac:dyDescent="0.25">
      <c r="A2319" s="42"/>
      <c r="B2319" s="46" t="s">
        <v>146</v>
      </c>
      <c r="C2319" s="47"/>
      <c r="D2319" s="47"/>
      <c r="E2319" s="40"/>
      <c r="F2319" s="45">
        <v>0</v>
      </c>
      <c r="G2319" s="45">
        <v>0</v>
      </c>
      <c r="H2319" s="45">
        <v>0</v>
      </c>
      <c r="I2319" s="45"/>
      <c r="J2319" s="45">
        <v>0</v>
      </c>
      <c r="K2319" s="45"/>
      <c r="L2319" s="45">
        <v>0</v>
      </c>
      <c r="M2319" s="45">
        <f>SUM(F2319:L2319)</f>
        <v>0</v>
      </c>
      <c r="N2319" s="45"/>
    </row>
    <row r="2320" spans="1:14" x14ac:dyDescent="0.25">
      <c r="A2320" s="42"/>
      <c r="B2320" s="283" t="s">
        <v>147</v>
      </c>
      <c r="C2320" s="283"/>
      <c r="D2320" s="283"/>
      <c r="E2320" s="40"/>
      <c r="F2320" s="45">
        <f>1028522.88+1037916.66+173476.46</f>
        <v>2239916</v>
      </c>
      <c r="G2320" s="45">
        <v>2263453.65</v>
      </c>
      <c r="H2320" s="45">
        <v>2260486.2400000002</v>
      </c>
      <c r="I2320" s="45"/>
      <c r="J2320" s="45">
        <v>2267696.69</v>
      </c>
      <c r="K2320" s="45"/>
      <c r="L2320" s="45">
        <v>2269404.4500000002</v>
      </c>
      <c r="M2320" s="45">
        <f>SUM(F2320:L2320)</f>
        <v>11300957.030000001</v>
      </c>
      <c r="N2320" s="45"/>
    </row>
    <row r="2321" spans="1:14" x14ac:dyDescent="0.25">
      <c r="A2321" s="38" t="s">
        <v>12</v>
      </c>
      <c r="B2321" s="49" t="s">
        <v>13</v>
      </c>
      <c r="C2321" s="44"/>
      <c r="D2321" s="40"/>
      <c r="E2321" s="40"/>
      <c r="F2321" s="41">
        <f>+F2323+F2325+F2326+F2327+F2322</f>
        <v>120540</v>
      </c>
      <c r="G2321" s="41">
        <f>+G2323+G2325+G2326+G2327+G2322+G2331+G2328</f>
        <v>1469156.09</v>
      </c>
      <c r="H2321" s="41">
        <f>SUM(H2322:H2333)</f>
        <v>4370807.4000000004</v>
      </c>
      <c r="I2321" s="41"/>
      <c r="J2321" s="41">
        <f>SUM(J2322:J2333)</f>
        <v>1638775.02</v>
      </c>
      <c r="K2321" s="41"/>
      <c r="L2321" s="41">
        <f>SUM(L2322:L2333)</f>
        <v>1843541.25</v>
      </c>
      <c r="M2321" s="41">
        <f>SUM(M2322:M2333)</f>
        <v>9442819.7600000016</v>
      </c>
      <c r="N2321" s="41"/>
    </row>
    <row r="2322" spans="1:14" x14ac:dyDescent="0.25">
      <c r="A2322" s="42"/>
      <c r="B2322" s="43" t="s">
        <v>14</v>
      </c>
      <c r="C2322" s="44"/>
      <c r="D2322" s="44"/>
      <c r="E2322" s="40"/>
      <c r="F2322" s="45">
        <v>14170</v>
      </c>
      <c r="G2322" s="45">
        <v>391287.94</v>
      </c>
      <c r="H2322" s="45">
        <v>828916.72</v>
      </c>
      <c r="I2322" s="45"/>
      <c r="J2322" s="45">
        <v>15739.52</v>
      </c>
      <c r="K2322" s="45"/>
      <c r="L2322" s="45">
        <v>448246.99</v>
      </c>
      <c r="M2322" s="45">
        <f t="shared" ref="M2322:M2333" si="86">SUM(F2322:L2322)</f>
        <v>1698361.17</v>
      </c>
      <c r="N2322" s="45"/>
    </row>
    <row r="2323" spans="1:14" x14ac:dyDescent="0.25">
      <c r="A2323" s="50"/>
      <c r="B2323" s="7" t="s">
        <v>15</v>
      </c>
      <c r="C2323" s="283"/>
      <c r="D2323" s="283"/>
      <c r="E2323" s="40"/>
      <c r="F2323" s="45">
        <v>12500</v>
      </c>
      <c r="G2323" s="45">
        <v>0</v>
      </c>
      <c r="H2323" s="45">
        <v>297645</v>
      </c>
      <c r="I2323" s="45"/>
      <c r="J2323" s="45">
        <v>0</v>
      </c>
      <c r="K2323" s="45"/>
      <c r="L2323" s="45">
        <v>0</v>
      </c>
      <c r="M2323" s="45">
        <f t="shared" si="86"/>
        <v>310145</v>
      </c>
      <c r="N2323" s="45"/>
    </row>
    <row r="2324" spans="1:14" x14ac:dyDescent="0.25">
      <c r="A2324" s="42"/>
      <c r="B2324" s="43" t="s">
        <v>16</v>
      </c>
      <c r="C2324" s="44"/>
      <c r="D2324" s="44"/>
      <c r="E2324" s="40"/>
      <c r="F2324" s="45">
        <v>0</v>
      </c>
      <c r="G2324" s="45">
        <v>0</v>
      </c>
      <c r="H2324" s="45">
        <v>0</v>
      </c>
      <c r="I2324" s="45"/>
      <c r="J2324" s="45">
        <v>0</v>
      </c>
      <c r="K2324" s="45"/>
      <c r="L2324" s="45">
        <v>0</v>
      </c>
      <c r="M2324" s="45">
        <f t="shared" si="86"/>
        <v>0</v>
      </c>
      <c r="N2324" s="45"/>
    </row>
    <row r="2325" spans="1:14" x14ac:dyDescent="0.25">
      <c r="A2325" s="42"/>
      <c r="B2325" s="51" t="s">
        <v>17</v>
      </c>
      <c r="C2325" s="51"/>
      <c r="D2325" s="51"/>
      <c r="E2325" s="40"/>
      <c r="F2325" s="45">
        <v>0</v>
      </c>
      <c r="G2325" s="45">
        <v>0</v>
      </c>
      <c r="H2325" s="45">
        <v>0</v>
      </c>
      <c r="I2325" s="45"/>
      <c r="J2325" s="45">
        <v>0</v>
      </c>
      <c r="K2325" s="45"/>
      <c r="L2325" s="45">
        <v>0</v>
      </c>
      <c r="M2325" s="45">
        <f t="shared" si="86"/>
        <v>0</v>
      </c>
      <c r="N2325" s="45"/>
    </row>
    <row r="2326" spans="1:14" x14ac:dyDescent="0.25">
      <c r="A2326" s="42"/>
      <c r="B2326" s="43" t="s">
        <v>18</v>
      </c>
      <c r="C2326" s="44"/>
      <c r="D2326" s="44"/>
      <c r="E2326" s="52"/>
      <c r="F2326" s="45">
        <v>0</v>
      </c>
      <c r="G2326" s="45">
        <v>189996.11</v>
      </c>
      <c r="H2326" s="45">
        <v>415392.21</v>
      </c>
      <c r="I2326" s="45"/>
      <c r="J2326" s="45">
        <v>392700.01</v>
      </c>
      <c r="K2326" s="45"/>
      <c r="L2326" s="45">
        <v>397692.21</v>
      </c>
      <c r="M2326" s="45">
        <f t="shared" si="86"/>
        <v>1395780.54</v>
      </c>
      <c r="N2326" s="45"/>
    </row>
    <row r="2327" spans="1:14" x14ac:dyDescent="0.25">
      <c r="A2327" s="42"/>
      <c r="B2327" s="43" t="s">
        <v>19</v>
      </c>
      <c r="C2327" s="44"/>
      <c r="D2327" s="44"/>
      <c r="E2327" s="40"/>
      <c r="F2327" s="45">
        <v>93870</v>
      </c>
      <c r="G2327" s="45">
        <v>93870</v>
      </c>
      <c r="H2327" s="45">
        <v>1737311.02</v>
      </c>
      <c r="I2327" s="45"/>
      <c r="J2327" s="45">
        <v>105393</v>
      </c>
      <c r="K2327" s="45"/>
      <c r="L2327" s="45">
        <v>105000</v>
      </c>
      <c r="M2327" s="45">
        <f t="shared" si="86"/>
        <v>2135444.02</v>
      </c>
      <c r="N2327" s="45"/>
    </row>
    <row r="2328" spans="1:14" x14ac:dyDescent="0.25">
      <c r="A2328" s="42"/>
      <c r="B2328" s="43" t="s">
        <v>197</v>
      </c>
      <c r="C2328" s="44"/>
      <c r="D2328" s="44"/>
      <c r="E2328" s="40"/>
      <c r="F2328" s="45">
        <v>0</v>
      </c>
      <c r="G2328" s="45">
        <v>442002.04</v>
      </c>
      <c r="H2328" s="45">
        <v>540542.49</v>
      </c>
      <c r="I2328" s="45"/>
      <c r="J2328" s="45">
        <v>540542.49</v>
      </c>
      <c r="K2328" s="45"/>
      <c r="L2328" s="45">
        <v>444602.05</v>
      </c>
      <c r="M2328" s="45">
        <f t="shared" si="86"/>
        <v>1967689.07</v>
      </c>
      <c r="N2328" s="45"/>
    </row>
    <row r="2329" spans="1:14" x14ac:dyDescent="0.25">
      <c r="A2329" s="42"/>
      <c r="B2329" s="7" t="s">
        <v>20</v>
      </c>
      <c r="C2329" s="44"/>
      <c r="D2329" s="44"/>
      <c r="E2329" s="40"/>
      <c r="F2329" s="45">
        <v>0</v>
      </c>
      <c r="G2329" s="45">
        <v>0</v>
      </c>
      <c r="H2329" s="45">
        <v>500000</v>
      </c>
      <c r="I2329" s="45"/>
      <c r="J2329" s="45">
        <v>250000</v>
      </c>
      <c r="K2329" s="45"/>
      <c r="L2329" s="45">
        <v>0</v>
      </c>
      <c r="M2329" s="45">
        <f t="shared" si="86"/>
        <v>750000</v>
      </c>
      <c r="N2329" s="45"/>
    </row>
    <row r="2330" spans="1:14" x14ac:dyDescent="0.25">
      <c r="A2330" s="42"/>
      <c r="B2330" s="283" t="s">
        <v>21</v>
      </c>
      <c r="C2330" s="283"/>
      <c r="D2330" s="283"/>
      <c r="E2330" s="283"/>
      <c r="F2330" s="45">
        <v>0</v>
      </c>
      <c r="G2330" s="45">
        <v>0</v>
      </c>
      <c r="H2330" s="45">
        <v>0</v>
      </c>
      <c r="I2330" s="45"/>
      <c r="J2330" s="45">
        <v>0</v>
      </c>
      <c r="K2330" s="45"/>
      <c r="L2330" s="45">
        <v>0</v>
      </c>
      <c r="M2330" s="45">
        <f t="shared" si="86"/>
        <v>0</v>
      </c>
      <c r="N2330" s="45"/>
    </row>
    <row r="2331" spans="1:14" x14ac:dyDescent="0.25">
      <c r="A2331" s="42"/>
      <c r="B2331" s="7" t="s">
        <v>22</v>
      </c>
      <c r="C2331" s="283"/>
      <c r="D2331" s="283"/>
      <c r="E2331" s="283"/>
      <c r="F2331" s="45">
        <v>0</v>
      </c>
      <c r="G2331" s="45">
        <v>352000</v>
      </c>
      <c r="H2331" s="45">
        <v>50999.96</v>
      </c>
      <c r="I2331" s="45"/>
      <c r="J2331" s="45">
        <v>334400</v>
      </c>
      <c r="K2331" s="45"/>
      <c r="L2331" s="45">
        <v>448000</v>
      </c>
      <c r="M2331" s="45">
        <f t="shared" si="86"/>
        <v>1185399.96</v>
      </c>
      <c r="N2331" s="45"/>
    </row>
    <row r="2332" spans="1:14" x14ac:dyDescent="0.25">
      <c r="A2332" s="42"/>
      <c r="B2332" s="7" t="s">
        <v>23</v>
      </c>
      <c r="C2332" s="283"/>
      <c r="D2332" s="283"/>
      <c r="E2332" s="40"/>
      <c r="F2332" s="45">
        <v>0</v>
      </c>
      <c r="G2332" s="45">
        <v>0</v>
      </c>
      <c r="H2332" s="45">
        <v>0</v>
      </c>
      <c r="I2332" s="45"/>
      <c r="J2332" s="45">
        <v>0</v>
      </c>
      <c r="K2332" s="45"/>
      <c r="L2332" s="45">
        <v>0</v>
      </c>
      <c r="M2332" s="45">
        <f t="shared" si="86"/>
        <v>0</v>
      </c>
      <c r="N2332" s="45"/>
    </row>
    <row r="2333" spans="1:14" x14ac:dyDescent="0.25">
      <c r="A2333" s="42"/>
      <c r="B2333" s="283" t="s">
        <v>148</v>
      </c>
      <c r="C2333" s="283"/>
      <c r="D2333" s="283"/>
      <c r="E2333" s="40"/>
      <c r="F2333" s="45">
        <v>0</v>
      </c>
      <c r="G2333" s="45">
        <v>0</v>
      </c>
      <c r="H2333" s="45">
        <v>0</v>
      </c>
      <c r="I2333" s="45"/>
      <c r="J2333" s="45">
        <v>0</v>
      </c>
      <c r="K2333" s="45"/>
      <c r="L2333" s="45">
        <v>0</v>
      </c>
      <c r="M2333" s="45">
        <f t="shared" si="86"/>
        <v>0</v>
      </c>
      <c r="N2333" s="45"/>
    </row>
    <row r="2334" spans="1:14" x14ac:dyDescent="0.25">
      <c r="A2334" s="38" t="s">
        <v>24</v>
      </c>
      <c r="B2334" s="49" t="s">
        <v>25</v>
      </c>
      <c r="C2334" s="44"/>
      <c r="D2334" s="40"/>
      <c r="E2334" s="40"/>
      <c r="F2334" s="41">
        <f>+F2337+F2335+F2336+F2338+F2339+F2340+F2341</f>
        <v>560000</v>
      </c>
      <c r="G2334" s="41">
        <f>+G2337+G2335+G2336+G2338+G2339+G2340+G2341</f>
        <v>1568080</v>
      </c>
      <c r="H2334" s="41">
        <f>+H2337+H2335+H2336+H2338+H2339+H2340+H2341</f>
        <v>3376600</v>
      </c>
      <c r="I2334" s="41"/>
      <c r="J2334" s="41">
        <f>+J2337+J2335+J2336+J2338+J2339+J2340+J2341+J2344</f>
        <v>6108659</v>
      </c>
      <c r="K2334" s="41"/>
      <c r="L2334" s="41">
        <f>+L2337+L2335+L2336+L2338+L2339+L2340+L2341+L2344</f>
        <v>1304900</v>
      </c>
      <c r="M2334" s="41">
        <f>SUM(M2335:M2344)</f>
        <v>12918239</v>
      </c>
      <c r="N2334" s="41"/>
    </row>
    <row r="2335" spans="1:14" x14ac:dyDescent="0.25">
      <c r="A2335" s="42"/>
      <c r="B2335" s="283" t="s">
        <v>149</v>
      </c>
      <c r="C2335" s="283"/>
      <c r="D2335" s="283"/>
      <c r="E2335" s="40"/>
      <c r="F2335" s="45">
        <v>0</v>
      </c>
      <c r="G2335" s="45">
        <v>0</v>
      </c>
      <c r="H2335" s="45">
        <v>0</v>
      </c>
      <c r="I2335" s="45"/>
      <c r="J2335" s="45">
        <v>0</v>
      </c>
      <c r="K2335" s="45"/>
      <c r="L2335" s="45">
        <v>0</v>
      </c>
      <c r="M2335" s="45">
        <f t="shared" ref="M2335:M2344" si="87">SUM(F2335:L2335)</f>
        <v>0</v>
      </c>
      <c r="N2335" s="45"/>
    </row>
    <row r="2336" spans="1:14" x14ac:dyDescent="0.25">
      <c r="A2336" s="42"/>
      <c r="B2336" s="43" t="s">
        <v>26</v>
      </c>
      <c r="C2336" s="44"/>
      <c r="D2336" s="44"/>
      <c r="E2336" s="40"/>
      <c r="F2336" s="45">
        <v>0</v>
      </c>
      <c r="G2336" s="45">
        <v>0</v>
      </c>
      <c r="H2336" s="45">
        <v>0</v>
      </c>
      <c r="I2336" s="45"/>
      <c r="J2336" s="45">
        <v>0</v>
      </c>
      <c r="K2336" s="45"/>
      <c r="L2336" s="45">
        <v>0</v>
      </c>
      <c r="M2336" s="45">
        <f t="shared" si="87"/>
        <v>0</v>
      </c>
      <c r="N2336" s="45"/>
    </row>
    <row r="2337" spans="1:14" x14ac:dyDescent="0.25">
      <c r="A2337" s="42"/>
      <c r="B2337" s="283" t="s">
        <v>150</v>
      </c>
      <c r="C2337" s="283"/>
      <c r="D2337" s="283"/>
      <c r="E2337" s="40"/>
      <c r="F2337" s="45">
        <v>0</v>
      </c>
      <c r="G2337" s="45">
        <v>0</v>
      </c>
      <c r="H2337" s="45">
        <v>0</v>
      </c>
      <c r="I2337" s="45"/>
      <c r="J2337" s="45">
        <v>0</v>
      </c>
      <c r="K2337" s="45"/>
      <c r="L2337" s="45">
        <v>0</v>
      </c>
      <c r="M2337" s="45">
        <f t="shared" si="87"/>
        <v>0</v>
      </c>
      <c r="N2337" s="45"/>
    </row>
    <row r="2338" spans="1:14" x14ac:dyDescent="0.25">
      <c r="A2338" s="42"/>
      <c r="B2338" s="51" t="s">
        <v>27</v>
      </c>
      <c r="C2338" s="51"/>
      <c r="D2338" s="51"/>
      <c r="E2338" s="40"/>
      <c r="F2338" s="45">
        <v>0</v>
      </c>
      <c r="G2338" s="45">
        <v>0</v>
      </c>
      <c r="H2338" s="45">
        <v>0</v>
      </c>
      <c r="I2338" s="45"/>
      <c r="J2338" s="45">
        <v>0</v>
      </c>
      <c r="K2338" s="45"/>
      <c r="L2338" s="45">
        <v>0</v>
      </c>
      <c r="M2338" s="45">
        <f t="shared" si="87"/>
        <v>0</v>
      </c>
      <c r="N2338" s="45"/>
    </row>
    <row r="2339" spans="1:14" x14ac:dyDescent="0.25">
      <c r="A2339" s="42"/>
      <c r="B2339" s="283" t="s">
        <v>151</v>
      </c>
      <c r="C2339" s="283"/>
      <c r="D2339" s="283"/>
      <c r="E2339" s="40"/>
      <c r="F2339" s="45">
        <v>0</v>
      </c>
      <c r="G2339" s="45">
        <v>0</v>
      </c>
      <c r="H2339" s="45">
        <v>885000</v>
      </c>
      <c r="I2339" s="45"/>
      <c r="J2339" s="45">
        <v>0</v>
      </c>
      <c r="K2339" s="45"/>
      <c r="L2339" s="45">
        <v>0</v>
      </c>
      <c r="M2339" s="45">
        <f t="shared" si="87"/>
        <v>885000</v>
      </c>
      <c r="N2339" s="45"/>
    </row>
    <row r="2340" spans="1:14" x14ac:dyDescent="0.25">
      <c r="A2340" s="42"/>
      <c r="B2340" s="283" t="s">
        <v>152</v>
      </c>
      <c r="C2340" s="283"/>
      <c r="D2340" s="283"/>
      <c r="E2340" s="40"/>
      <c r="F2340" s="45">
        <v>0</v>
      </c>
      <c r="G2340" s="45">
        <v>0</v>
      </c>
      <c r="H2340" s="45">
        <v>0</v>
      </c>
      <c r="I2340" s="45"/>
      <c r="J2340" s="45">
        <v>0</v>
      </c>
      <c r="K2340" s="45"/>
      <c r="L2340" s="45">
        <v>0</v>
      </c>
      <c r="M2340" s="45">
        <f t="shared" si="87"/>
        <v>0</v>
      </c>
      <c r="N2340" s="45"/>
    </row>
    <row r="2341" spans="1:14" x14ac:dyDescent="0.25">
      <c r="A2341" s="42"/>
      <c r="B2341" s="7" t="s">
        <v>200</v>
      </c>
      <c r="C2341" s="283"/>
      <c r="D2341" s="283"/>
      <c r="E2341" s="40"/>
      <c r="F2341" s="45">
        <v>560000</v>
      </c>
      <c r="G2341" s="45">
        <v>1568080</v>
      </c>
      <c r="H2341" s="45">
        <v>2491600</v>
      </c>
      <c r="I2341" s="45"/>
      <c r="J2341" s="45">
        <v>2108100</v>
      </c>
      <c r="K2341" s="45"/>
      <c r="L2341" s="45">
        <v>1304900</v>
      </c>
      <c r="M2341" s="45">
        <f t="shared" si="87"/>
        <v>8032680</v>
      </c>
      <c r="N2341" s="45"/>
    </row>
    <row r="2342" spans="1:14" x14ac:dyDescent="0.25">
      <c r="A2342" s="42"/>
      <c r="B2342" s="53" t="s">
        <v>30</v>
      </c>
      <c r="C2342" s="283"/>
      <c r="D2342" s="283"/>
      <c r="E2342" s="54"/>
      <c r="F2342" s="45">
        <v>0</v>
      </c>
      <c r="G2342" s="45">
        <v>0</v>
      </c>
      <c r="H2342" s="45">
        <v>0</v>
      </c>
      <c r="I2342" s="45"/>
      <c r="J2342" s="45">
        <v>0</v>
      </c>
      <c r="K2342" s="45"/>
      <c r="L2342" s="45">
        <v>0</v>
      </c>
      <c r="M2342" s="45">
        <f t="shared" si="87"/>
        <v>0</v>
      </c>
      <c r="N2342" s="45"/>
    </row>
    <row r="2343" spans="1:14" x14ac:dyDescent="0.25">
      <c r="A2343" s="42"/>
      <c r="B2343" s="53" t="s">
        <v>31</v>
      </c>
      <c r="C2343" s="283"/>
      <c r="D2343" s="283"/>
      <c r="E2343" s="54"/>
      <c r="F2343" s="45">
        <v>0</v>
      </c>
      <c r="G2343" s="45">
        <v>0</v>
      </c>
      <c r="H2343" s="45">
        <v>0</v>
      </c>
      <c r="I2343" s="45"/>
      <c r="J2343" s="45">
        <v>0</v>
      </c>
      <c r="K2343" s="45"/>
      <c r="L2343" s="45">
        <v>0</v>
      </c>
      <c r="M2343" s="45">
        <f t="shared" si="87"/>
        <v>0</v>
      </c>
      <c r="N2343" s="45"/>
    </row>
    <row r="2344" spans="1:14" x14ac:dyDescent="0.25">
      <c r="A2344" s="42"/>
      <c r="B2344" s="51" t="s">
        <v>32</v>
      </c>
      <c r="C2344" s="51"/>
      <c r="D2344" s="51"/>
      <c r="E2344" s="40"/>
      <c r="F2344" s="45">
        <v>0</v>
      </c>
      <c r="G2344" s="45">
        <v>0</v>
      </c>
      <c r="H2344" s="45">
        <v>0</v>
      </c>
      <c r="I2344" s="45"/>
      <c r="J2344" s="45">
        <v>4000559</v>
      </c>
      <c r="K2344" s="45"/>
      <c r="L2344" s="45">
        <v>0</v>
      </c>
      <c r="M2344" s="45">
        <f t="shared" si="87"/>
        <v>4000559</v>
      </c>
      <c r="N2344" s="45"/>
    </row>
    <row r="2345" spans="1:14" x14ac:dyDescent="0.25">
      <c r="A2345" s="38" t="s">
        <v>33</v>
      </c>
      <c r="B2345" s="49" t="s">
        <v>34</v>
      </c>
      <c r="C2345" s="44"/>
      <c r="D2345" s="40"/>
      <c r="E2345" s="40"/>
      <c r="F2345" s="41">
        <v>0</v>
      </c>
      <c r="G2345" s="41">
        <v>0</v>
      </c>
      <c r="H2345" s="41">
        <v>0</v>
      </c>
      <c r="I2345" s="41"/>
      <c r="J2345" s="41">
        <v>0</v>
      </c>
      <c r="K2345" s="41"/>
      <c r="L2345" s="41">
        <v>0</v>
      </c>
      <c r="M2345" s="41">
        <f t="shared" ref="M2345:M2370" si="88">SUM(F2345:F2345)</f>
        <v>0</v>
      </c>
      <c r="N2345" s="41"/>
    </row>
    <row r="2346" spans="1:14" x14ac:dyDescent="0.25">
      <c r="A2346" s="42"/>
      <c r="B2346" s="417" t="s">
        <v>35</v>
      </c>
      <c r="C2346" s="417"/>
      <c r="D2346" s="417"/>
      <c r="E2346" s="417"/>
      <c r="F2346" s="45">
        <v>0</v>
      </c>
      <c r="G2346" s="45">
        <v>0</v>
      </c>
      <c r="H2346" s="45">
        <v>0</v>
      </c>
      <c r="I2346" s="45"/>
      <c r="J2346" s="45">
        <v>0</v>
      </c>
      <c r="K2346" s="45"/>
      <c r="L2346" s="45">
        <v>0</v>
      </c>
      <c r="M2346" s="45">
        <f t="shared" si="88"/>
        <v>0</v>
      </c>
      <c r="N2346" s="45"/>
    </row>
    <row r="2347" spans="1:14" x14ac:dyDescent="0.25">
      <c r="A2347" s="42"/>
      <c r="B2347" s="7" t="s">
        <v>36</v>
      </c>
      <c r="C2347" s="283"/>
      <c r="D2347" s="283"/>
      <c r="E2347" s="283"/>
      <c r="F2347" s="45">
        <v>0</v>
      </c>
      <c r="G2347" s="45">
        <v>0</v>
      </c>
      <c r="H2347" s="45">
        <v>0</v>
      </c>
      <c r="I2347" s="45"/>
      <c r="J2347" s="45">
        <v>0</v>
      </c>
      <c r="K2347" s="45"/>
      <c r="L2347" s="45">
        <v>0</v>
      </c>
      <c r="M2347" s="45">
        <f t="shared" si="88"/>
        <v>0</v>
      </c>
      <c r="N2347" s="45"/>
    </row>
    <row r="2348" spans="1:14" x14ac:dyDescent="0.25">
      <c r="A2348" s="42"/>
      <c r="B2348" s="7" t="s">
        <v>37</v>
      </c>
      <c r="C2348" s="283"/>
      <c r="D2348" s="283"/>
      <c r="E2348" s="40"/>
      <c r="F2348" s="45">
        <v>0</v>
      </c>
      <c r="G2348" s="45">
        <v>0</v>
      </c>
      <c r="H2348" s="45">
        <v>0</v>
      </c>
      <c r="I2348" s="45"/>
      <c r="J2348" s="45">
        <v>0</v>
      </c>
      <c r="K2348" s="45"/>
      <c r="L2348" s="45">
        <v>0</v>
      </c>
      <c r="M2348" s="45">
        <f t="shared" si="88"/>
        <v>0</v>
      </c>
      <c r="N2348" s="45"/>
    </row>
    <row r="2349" spans="1:14" x14ac:dyDescent="0.25">
      <c r="A2349" s="42"/>
      <c r="B2349" s="7" t="s">
        <v>38</v>
      </c>
      <c r="C2349" s="283"/>
      <c r="D2349" s="283"/>
      <c r="E2349" s="40"/>
      <c r="F2349" s="45">
        <v>0</v>
      </c>
      <c r="G2349" s="45">
        <v>0</v>
      </c>
      <c r="H2349" s="45">
        <v>0</v>
      </c>
      <c r="I2349" s="45"/>
      <c r="J2349" s="45">
        <v>0</v>
      </c>
      <c r="K2349" s="45"/>
      <c r="L2349" s="45">
        <v>0</v>
      </c>
      <c r="M2349" s="45">
        <f t="shared" si="88"/>
        <v>0</v>
      </c>
      <c r="N2349" s="45"/>
    </row>
    <row r="2350" spans="1:14" x14ac:dyDescent="0.25">
      <c r="A2350" s="42"/>
      <c r="B2350" s="7" t="s">
        <v>39</v>
      </c>
      <c r="C2350" s="283"/>
      <c r="D2350" s="283"/>
      <c r="E2350" s="40"/>
      <c r="F2350" s="45">
        <v>0</v>
      </c>
      <c r="G2350" s="45">
        <v>0</v>
      </c>
      <c r="H2350" s="45">
        <v>0</v>
      </c>
      <c r="I2350" s="45"/>
      <c r="J2350" s="45">
        <v>0</v>
      </c>
      <c r="K2350" s="45"/>
      <c r="L2350" s="45">
        <v>0</v>
      </c>
      <c r="M2350" s="45">
        <f t="shared" si="88"/>
        <v>0</v>
      </c>
      <c r="N2350" s="45"/>
    </row>
    <row r="2351" spans="1:14" x14ac:dyDescent="0.25">
      <c r="A2351" s="42"/>
      <c r="B2351" s="7" t="s">
        <v>40</v>
      </c>
      <c r="C2351" s="283"/>
      <c r="D2351" s="283"/>
      <c r="E2351" s="40"/>
      <c r="F2351" s="45">
        <v>0</v>
      </c>
      <c r="G2351" s="45">
        <v>0</v>
      </c>
      <c r="H2351" s="45">
        <v>0</v>
      </c>
      <c r="I2351" s="45"/>
      <c r="J2351" s="45">
        <v>0</v>
      </c>
      <c r="K2351" s="45"/>
      <c r="L2351" s="45">
        <v>0</v>
      </c>
      <c r="M2351" s="45">
        <f t="shared" si="88"/>
        <v>0</v>
      </c>
      <c r="N2351" s="45"/>
    </row>
    <row r="2352" spans="1:14" x14ac:dyDescent="0.25">
      <c r="A2352" s="42"/>
      <c r="B2352" s="7" t="s">
        <v>41</v>
      </c>
      <c r="C2352" s="283"/>
      <c r="D2352" s="283"/>
      <c r="E2352" s="40"/>
      <c r="F2352" s="45">
        <v>0</v>
      </c>
      <c r="G2352" s="45">
        <v>0</v>
      </c>
      <c r="H2352" s="45">
        <v>0</v>
      </c>
      <c r="I2352" s="45"/>
      <c r="J2352" s="45">
        <v>0</v>
      </c>
      <c r="K2352" s="45"/>
      <c r="L2352" s="45">
        <v>0</v>
      </c>
      <c r="M2352" s="45">
        <f t="shared" si="88"/>
        <v>0</v>
      </c>
      <c r="N2352" s="45"/>
    </row>
    <row r="2353" spans="1:14" x14ac:dyDescent="0.25">
      <c r="A2353" s="42"/>
      <c r="B2353" s="7" t="s">
        <v>42</v>
      </c>
      <c r="C2353" s="283"/>
      <c r="D2353" s="283"/>
      <c r="E2353" s="40"/>
      <c r="F2353" s="45">
        <v>0</v>
      </c>
      <c r="G2353" s="45">
        <v>0</v>
      </c>
      <c r="H2353" s="45">
        <v>0</v>
      </c>
      <c r="I2353" s="45"/>
      <c r="J2353" s="45">
        <v>0</v>
      </c>
      <c r="K2353" s="45"/>
      <c r="L2353" s="45">
        <v>0</v>
      </c>
      <c r="M2353" s="45">
        <f t="shared" si="88"/>
        <v>0</v>
      </c>
      <c r="N2353" s="45"/>
    </row>
    <row r="2354" spans="1:14" x14ac:dyDescent="0.25">
      <c r="A2354" s="42"/>
      <c r="B2354" s="7" t="s">
        <v>41</v>
      </c>
      <c r="C2354" s="283"/>
      <c r="D2354" s="283"/>
      <c r="E2354" s="40"/>
      <c r="F2354" s="45">
        <v>0</v>
      </c>
      <c r="G2354" s="45">
        <v>0</v>
      </c>
      <c r="H2354" s="45">
        <v>0</v>
      </c>
      <c r="I2354" s="45"/>
      <c r="J2354" s="45">
        <v>0</v>
      </c>
      <c r="K2354" s="45"/>
      <c r="L2354" s="45">
        <v>0</v>
      </c>
      <c r="M2354" s="45">
        <f t="shared" si="88"/>
        <v>0</v>
      </c>
      <c r="N2354" s="45"/>
    </row>
    <row r="2355" spans="1:14" x14ac:dyDescent="0.25">
      <c r="A2355" s="55"/>
      <c r="B2355" s="56" t="s">
        <v>43</v>
      </c>
      <c r="C2355" s="40"/>
      <c r="D2355" s="40"/>
      <c r="E2355" s="40"/>
      <c r="F2355" s="45">
        <v>0</v>
      </c>
      <c r="G2355" s="45">
        <v>0</v>
      </c>
      <c r="H2355" s="45">
        <v>0</v>
      </c>
      <c r="I2355" s="45"/>
      <c r="J2355" s="45">
        <v>0</v>
      </c>
      <c r="K2355" s="45"/>
      <c r="L2355" s="45">
        <v>0</v>
      </c>
      <c r="M2355" s="45">
        <f t="shared" si="88"/>
        <v>0</v>
      </c>
      <c r="N2355" s="45"/>
    </row>
    <row r="2356" spans="1:14" x14ac:dyDescent="0.25">
      <c r="A2356" s="55"/>
      <c r="B2356" s="56" t="s">
        <v>44</v>
      </c>
      <c r="C2356" s="40"/>
      <c r="D2356" s="40"/>
      <c r="E2356" s="40"/>
      <c r="F2356" s="45">
        <v>0</v>
      </c>
      <c r="G2356" s="45">
        <v>0</v>
      </c>
      <c r="H2356" s="45">
        <v>0</v>
      </c>
      <c r="I2356" s="45"/>
      <c r="J2356" s="45">
        <v>0</v>
      </c>
      <c r="K2356" s="45"/>
      <c r="L2356" s="45">
        <v>0</v>
      </c>
      <c r="M2356" s="45">
        <f t="shared" si="88"/>
        <v>0</v>
      </c>
      <c r="N2356" s="45"/>
    </row>
    <row r="2357" spans="1:14" x14ac:dyDescent="0.25">
      <c r="A2357" s="55"/>
      <c r="B2357" s="56" t="s">
        <v>45</v>
      </c>
      <c r="C2357" s="40"/>
      <c r="D2357" s="40"/>
      <c r="E2357" s="40"/>
      <c r="F2357" s="45">
        <v>0</v>
      </c>
      <c r="G2357" s="45">
        <v>0</v>
      </c>
      <c r="H2357" s="45">
        <v>0</v>
      </c>
      <c r="I2357" s="45"/>
      <c r="J2357" s="45">
        <v>0</v>
      </c>
      <c r="K2357" s="45"/>
      <c r="L2357" s="45">
        <v>0</v>
      </c>
      <c r="M2357" s="45">
        <f t="shared" si="88"/>
        <v>0</v>
      </c>
      <c r="N2357" s="45"/>
    </row>
    <row r="2358" spans="1:14" x14ac:dyDescent="0.25">
      <c r="A2358" s="57" t="s">
        <v>46</v>
      </c>
      <c r="B2358" s="58" t="s">
        <v>47</v>
      </c>
      <c r="C2358" s="56"/>
      <c r="D2358" s="56"/>
      <c r="E2358" s="56"/>
      <c r="F2358" s="41">
        <v>0</v>
      </c>
      <c r="G2358" s="41">
        <v>0</v>
      </c>
      <c r="H2358" s="41">
        <v>0</v>
      </c>
      <c r="I2358" s="41"/>
      <c r="J2358" s="41">
        <v>0</v>
      </c>
      <c r="K2358" s="41"/>
      <c r="L2358" s="41">
        <v>0</v>
      </c>
      <c r="M2358" s="45">
        <f t="shared" si="88"/>
        <v>0</v>
      </c>
      <c r="N2358" s="45"/>
    </row>
    <row r="2359" spans="1:14" x14ac:dyDescent="0.25">
      <c r="A2359" s="8"/>
      <c r="B2359" s="56" t="s">
        <v>48</v>
      </c>
      <c r="C2359" s="56"/>
      <c r="D2359" s="56"/>
      <c r="E2359" s="56"/>
      <c r="F2359" s="45">
        <v>0</v>
      </c>
      <c r="G2359" s="45">
        <v>0</v>
      </c>
      <c r="H2359" s="45">
        <v>0</v>
      </c>
      <c r="I2359" s="45"/>
      <c r="J2359" s="45">
        <v>0</v>
      </c>
      <c r="K2359" s="45"/>
      <c r="L2359" s="45">
        <v>0</v>
      </c>
      <c r="M2359" s="45">
        <f t="shared" si="88"/>
        <v>0</v>
      </c>
      <c r="N2359" s="45"/>
    </row>
    <row r="2360" spans="1:14" x14ac:dyDescent="0.25">
      <c r="A2360" s="8"/>
      <c r="B2360" s="56" t="s">
        <v>49</v>
      </c>
      <c r="C2360" s="56"/>
      <c r="D2360" s="56"/>
      <c r="E2360" s="56"/>
      <c r="F2360" s="45">
        <v>0</v>
      </c>
      <c r="G2360" s="45">
        <v>0</v>
      </c>
      <c r="H2360" s="45">
        <v>0</v>
      </c>
      <c r="I2360" s="45"/>
      <c r="J2360" s="45">
        <v>0</v>
      </c>
      <c r="K2360" s="45"/>
      <c r="L2360" s="45">
        <v>0</v>
      </c>
      <c r="M2360" s="45">
        <f t="shared" si="88"/>
        <v>0</v>
      </c>
      <c r="N2360" s="45"/>
    </row>
    <row r="2361" spans="1:14" x14ac:dyDescent="0.25">
      <c r="A2361" s="8"/>
      <c r="B2361" s="56" t="s">
        <v>37</v>
      </c>
      <c r="C2361" s="56"/>
      <c r="D2361" s="56"/>
      <c r="E2361" s="56"/>
      <c r="F2361" s="45">
        <v>0</v>
      </c>
      <c r="G2361" s="45">
        <v>0</v>
      </c>
      <c r="H2361" s="45">
        <v>0</v>
      </c>
      <c r="I2361" s="45"/>
      <c r="J2361" s="45">
        <v>0</v>
      </c>
      <c r="K2361" s="45"/>
      <c r="L2361" s="45">
        <v>0</v>
      </c>
      <c r="M2361" s="45">
        <f t="shared" si="88"/>
        <v>0</v>
      </c>
      <c r="N2361" s="45"/>
    </row>
    <row r="2362" spans="1:14" x14ac:dyDescent="0.25">
      <c r="A2362" s="8"/>
      <c r="B2362" s="56" t="s">
        <v>50</v>
      </c>
      <c r="C2362" s="56"/>
      <c r="D2362" s="56"/>
      <c r="E2362" s="56"/>
      <c r="F2362" s="45">
        <v>0</v>
      </c>
      <c r="G2362" s="45">
        <v>0</v>
      </c>
      <c r="H2362" s="45">
        <v>0</v>
      </c>
      <c r="I2362" s="45"/>
      <c r="J2362" s="45">
        <v>0</v>
      </c>
      <c r="K2362" s="45"/>
      <c r="L2362" s="45">
        <v>0</v>
      </c>
      <c r="M2362" s="45">
        <f t="shared" si="88"/>
        <v>0</v>
      </c>
      <c r="N2362" s="45"/>
    </row>
    <row r="2363" spans="1:14" x14ac:dyDescent="0.25">
      <c r="A2363" s="8"/>
      <c r="B2363" s="56" t="s">
        <v>39</v>
      </c>
      <c r="C2363" s="56"/>
      <c r="D2363" s="56"/>
      <c r="E2363" s="56"/>
      <c r="F2363" s="45">
        <v>0</v>
      </c>
      <c r="G2363" s="45">
        <v>0</v>
      </c>
      <c r="H2363" s="45">
        <v>0</v>
      </c>
      <c r="I2363" s="45"/>
      <c r="J2363" s="45">
        <v>0</v>
      </c>
      <c r="K2363" s="45"/>
      <c r="L2363" s="45">
        <v>0</v>
      </c>
      <c r="M2363" s="45">
        <f t="shared" si="88"/>
        <v>0</v>
      </c>
      <c r="N2363" s="45"/>
    </row>
    <row r="2364" spans="1:14" x14ac:dyDescent="0.25">
      <c r="A2364" s="57"/>
      <c r="B2364" s="56" t="s">
        <v>51</v>
      </c>
      <c r="C2364" s="56"/>
      <c r="D2364" s="56"/>
      <c r="E2364" s="56"/>
      <c r="F2364" s="45">
        <v>0</v>
      </c>
      <c r="G2364" s="45">
        <v>0</v>
      </c>
      <c r="H2364" s="45">
        <v>0</v>
      </c>
      <c r="I2364" s="45"/>
      <c r="J2364" s="45">
        <v>0</v>
      </c>
      <c r="K2364" s="45"/>
      <c r="L2364" s="45">
        <v>0</v>
      </c>
      <c r="M2364" s="45">
        <f t="shared" si="88"/>
        <v>0</v>
      </c>
      <c r="N2364" s="45"/>
    </row>
    <row r="2365" spans="1:14" x14ac:dyDescent="0.25">
      <c r="A2365" s="8"/>
      <c r="B2365" s="7" t="s">
        <v>41</v>
      </c>
      <c r="C2365" s="7"/>
      <c r="D2365" s="7"/>
      <c r="E2365" s="7"/>
      <c r="F2365" s="45">
        <v>0</v>
      </c>
      <c r="G2365" s="45">
        <v>0</v>
      </c>
      <c r="H2365" s="45">
        <v>0</v>
      </c>
      <c r="I2365" s="45"/>
      <c r="J2365" s="45">
        <v>0</v>
      </c>
      <c r="K2365" s="45"/>
      <c r="L2365" s="45">
        <v>0</v>
      </c>
      <c r="M2365" s="45">
        <f t="shared" si="88"/>
        <v>0</v>
      </c>
      <c r="N2365" s="45"/>
    </row>
    <row r="2366" spans="1:14" x14ac:dyDescent="0.25">
      <c r="A2366" s="42"/>
      <c r="B2366" s="7" t="s">
        <v>52</v>
      </c>
      <c r="C2366" s="7"/>
      <c r="D2366" s="7"/>
      <c r="E2366" s="7"/>
      <c r="F2366" s="45">
        <v>0</v>
      </c>
      <c r="G2366" s="45">
        <v>0</v>
      </c>
      <c r="H2366" s="45">
        <v>0</v>
      </c>
      <c r="I2366" s="45"/>
      <c r="J2366" s="45">
        <v>0</v>
      </c>
      <c r="K2366" s="45"/>
      <c r="L2366" s="45">
        <v>0</v>
      </c>
      <c r="M2366" s="45">
        <f t="shared" si="88"/>
        <v>0</v>
      </c>
      <c r="N2366" s="45"/>
    </row>
    <row r="2367" spans="1:14" x14ac:dyDescent="0.25">
      <c r="A2367" s="42"/>
      <c r="B2367" s="7" t="s">
        <v>41</v>
      </c>
      <c r="C2367" s="7"/>
      <c r="D2367" s="7"/>
      <c r="E2367" s="7"/>
      <c r="F2367" s="45">
        <v>0</v>
      </c>
      <c r="G2367" s="45">
        <v>0</v>
      </c>
      <c r="H2367" s="45">
        <v>0</v>
      </c>
      <c r="I2367" s="45"/>
      <c r="J2367" s="45">
        <v>0</v>
      </c>
      <c r="K2367" s="45"/>
      <c r="L2367" s="45">
        <v>0</v>
      </c>
      <c r="M2367" s="45">
        <f t="shared" si="88"/>
        <v>0</v>
      </c>
      <c r="N2367" s="45"/>
    </row>
    <row r="2368" spans="1:14" x14ac:dyDescent="0.25">
      <c r="A2368" s="42"/>
      <c r="B2368" s="7" t="s">
        <v>53</v>
      </c>
      <c r="C2368" s="7"/>
      <c r="D2368" s="7"/>
      <c r="E2368" s="7"/>
      <c r="F2368" s="45">
        <v>0</v>
      </c>
      <c r="G2368" s="45">
        <v>0</v>
      </c>
      <c r="H2368" s="45">
        <v>0</v>
      </c>
      <c r="I2368" s="45"/>
      <c r="J2368" s="45">
        <v>0</v>
      </c>
      <c r="K2368" s="45"/>
      <c r="L2368" s="45">
        <v>0</v>
      </c>
      <c r="M2368" s="45">
        <f t="shared" si="88"/>
        <v>0</v>
      </c>
      <c r="N2368" s="45"/>
    </row>
    <row r="2369" spans="1:14" x14ac:dyDescent="0.25">
      <c r="A2369" s="42"/>
      <c r="B2369" s="7" t="s">
        <v>54</v>
      </c>
      <c r="C2369" s="7"/>
      <c r="D2369" s="7"/>
      <c r="E2369" s="7"/>
      <c r="F2369" s="45">
        <v>0</v>
      </c>
      <c r="G2369" s="45">
        <v>0</v>
      </c>
      <c r="H2369" s="45">
        <v>0</v>
      </c>
      <c r="I2369" s="45"/>
      <c r="J2369" s="45">
        <v>0</v>
      </c>
      <c r="K2369" s="45"/>
      <c r="L2369" s="45">
        <v>0</v>
      </c>
      <c r="M2369" s="45">
        <f t="shared" si="88"/>
        <v>0</v>
      </c>
      <c r="N2369" s="45"/>
    </row>
    <row r="2370" spans="1:14" x14ac:dyDescent="0.25">
      <c r="A2370" s="42"/>
      <c r="B2370" s="7" t="s">
        <v>45</v>
      </c>
      <c r="C2370" s="7"/>
      <c r="D2370" s="7"/>
      <c r="E2370" s="7"/>
      <c r="F2370" s="45">
        <v>0</v>
      </c>
      <c r="G2370" s="45">
        <v>0</v>
      </c>
      <c r="H2370" s="45">
        <v>0</v>
      </c>
      <c r="I2370" s="45"/>
      <c r="J2370" s="45">
        <v>0</v>
      </c>
      <c r="K2370" s="45"/>
      <c r="L2370" s="45">
        <v>0</v>
      </c>
      <c r="M2370" s="45">
        <f t="shared" si="88"/>
        <v>0</v>
      </c>
      <c r="N2370" s="45"/>
    </row>
    <row r="2371" spans="1:14" x14ac:dyDescent="0.25">
      <c r="A2371" s="59" t="s">
        <v>55</v>
      </c>
      <c r="B2371" s="60" t="s">
        <v>56</v>
      </c>
      <c r="C2371" s="7"/>
      <c r="D2371" s="7"/>
      <c r="E2371" s="7"/>
      <c r="F2371" s="41">
        <v>0</v>
      </c>
      <c r="G2371" s="41">
        <v>0</v>
      </c>
      <c r="H2371" s="41">
        <v>0</v>
      </c>
      <c r="I2371" s="41"/>
      <c r="J2371" s="41">
        <v>0</v>
      </c>
      <c r="K2371" s="41"/>
      <c r="L2371" s="41">
        <v>0</v>
      </c>
      <c r="M2371" s="41">
        <f>SUM(M2372:M2381)</f>
        <v>0</v>
      </c>
      <c r="N2371" s="41"/>
    </row>
    <row r="2372" spans="1:14" x14ac:dyDescent="0.25">
      <c r="A2372" s="42"/>
      <c r="B2372" s="7" t="s">
        <v>57</v>
      </c>
      <c r="C2372" s="7"/>
      <c r="D2372" s="7"/>
      <c r="E2372" s="7"/>
      <c r="F2372" s="45">
        <v>0</v>
      </c>
      <c r="G2372" s="45">
        <v>0</v>
      </c>
      <c r="H2372" s="45">
        <v>0</v>
      </c>
      <c r="I2372" s="45"/>
      <c r="J2372" s="45">
        <v>0</v>
      </c>
      <c r="K2372" s="45"/>
      <c r="L2372" s="45">
        <v>0</v>
      </c>
      <c r="M2372" s="45">
        <f t="shared" ref="M2372:M2382" si="89">SUM(F2372:F2372)</f>
        <v>0</v>
      </c>
      <c r="N2372" s="45"/>
    </row>
    <row r="2373" spans="1:14" x14ac:dyDescent="0.25">
      <c r="A2373" s="42"/>
      <c r="B2373" s="7" t="s">
        <v>58</v>
      </c>
      <c r="C2373" s="7"/>
      <c r="D2373" s="7"/>
      <c r="E2373" s="7"/>
      <c r="F2373" s="45">
        <v>0</v>
      </c>
      <c r="G2373" s="45">
        <v>0</v>
      </c>
      <c r="H2373" s="45">
        <v>0</v>
      </c>
      <c r="I2373" s="45"/>
      <c r="J2373" s="45">
        <v>0</v>
      </c>
      <c r="K2373" s="45"/>
      <c r="L2373" s="45">
        <v>0</v>
      </c>
      <c r="M2373" s="45">
        <f t="shared" si="89"/>
        <v>0</v>
      </c>
      <c r="N2373" s="45"/>
    </row>
    <row r="2374" spans="1:14" x14ac:dyDescent="0.25">
      <c r="A2374" s="42"/>
      <c r="B2374" s="7" t="s">
        <v>59</v>
      </c>
      <c r="C2374" s="7"/>
      <c r="D2374" s="7"/>
      <c r="E2374" s="7"/>
      <c r="F2374" s="45">
        <v>0</v>
      </c>
      <c r="G2374" s="45">
        <v>0</v>
      </c>
      <c r="H2374" s="45">
        <v>0</v>
      </c>
      <c r="I2374" s="45"/>
      <c r="J2374" s="45">
        <v>0</v>
      </c>
      <c r="K2374" s="45"/>
      <c r="L2374" s="45">
        <v>0</v>
      </c>
      <c r="M2374" s="45">
        <f t="shared" si="89"/>
        <v>0</v>
      </c>
      <c r="N2374" s="45"/>
    </row>
    <row r="2375" spans="1:14" x14ac:dyDescent="0.25">
      <c r="A2375" s="42"/>
      <c r="B2375" s="7" t="s">
        <v>60</v>
      </c>
      <c r="C2375" s="7"/>
      <c r="D2375" s="7"/>
      <c r="E2375" s="7"/>
      <c r="F2375" s="45">
        <v>0</v>
      </c>
      <c r="G2375" s="45">
        <v>0</v>
      </c>
      <c r="H2375" s="45">
        <v>0</v>
      </c>
      <c r="I2375" s="45"/>
      <c r="J2375" s="45">
        <v>0</v>
      </c>
      <c r="K2375" s="45"/>
      <c r="L2375" s="45">
        <v>0</v>
      </c>
      <c r="M2375" s="45">
        <f t="shared" si="89"/>
        <v>0</v>
      </c>
      <c r="N2375" s="45"/>
    </row>
    <row r="2376" spans="1:14" x14ac:dyDescent="0.25">
      <c r="A2376" s="42"/>
      <c r="B2376" s="7" t="s">
        <v>61</v>
      </c>
      <c r="C2376" s="7"/>
      <c r="D2376" s="7"/>
      <c r="E2376" s="7"/>
      <c r="F2376" s="45">
        <v>0</v>
      </c>
      <c r="G2376" s="45">
        <v>0</v>
      </c>
      <c r="H2376" s="45">
        <v>0</v>
      </c>
      <c r="I2376" s="45"/>
      <c r="J2376" s="45">
        <v>0</v>
      </c>
      <c r="K2376" s="45"/>
      <c r="L2376" s="45">
        <v>0</v>
      </c>
      <c r="M2376" s="45">
        <f t="shared" si="89"/>
        <v>0</v>
      </c>
      <c r="N2376" s="45"/>
    </row>
    <row r="2377" spans="1:14" x14ac:dyDescent="0.25">
      <c r="A2377" s="42"/>
      <c r="B2377" s="7" t="s">
        <v>62</v>
      </c>
      <c r="C2377" s="7"/>
      <c r="D2377" s="7"/>
      <c r="E2377" s="7"/>
      <c r="F2377" s="45">
        <v>0</v>
      </c>
      <c r="G2377" s="45">
        <v>0</v>
      </c>
      <c r="H2377" s="45">
        <v>0</v>
      </c>
      <c r="I2377" s="45"/>
      <c r="J2377" s="45">
        <v>0</v>
      </c>
      <c r="K2377" s="45"/>
      <c r="L2377" s="45">
        <v>0</v>
      </c>
      <c r="M2377" s="45">
        <f t="shared" si="89"/>
        <v>0</v>
      </c>
      <c r="N2377" s="45"/>
    </row>
    <row r="2378" spans="1:14" x14ac:dyDescent="0.25">
      <c r="A2378" s="42"/>
      <c r="B2378" s="7" t="s">
        <v>63</v>
      </c>
      <c r="C2378" s="7"/>
      <c r="D2378" s="7"/>
      <c r="E2378" s="7"/>
      <c r="F2378" s="45">
        <v>0</v>
      </c>
      <c r="G2378" s="45">
        <v>0</v>
      </c>
      <c r="H2378" s="45">
        <v>0</v>
      </c>
      <c r="I2378" s="45"/>
      <c r="J2378" s="45">
        <v>0</v>
      </c>
      <c r="K2378" s="45"/>
      <c r="L2378" s="45">
        <v>0</v>
      </c>
      <c r="M2378" s="45">
        <f t="shared" si="89"/>
        <v>0</v>
      </c>
      <c r="N2378" s="45"/>
    </row>
    <row r="2379" spans="1:14" x14ac:dyDescent="0.25">
      <c r="A2379" s="42"/>
      <c r="B2379" s="7" t="s">
        <v>64</v>
      </c>
      <c r="C2379" s="7"/>
      <c r="D2379" s="7"/>
      <c r="E2379" s="7"/>
      <c r="F2379" s="45">
        <v>0</v>
      </c>
      <c r="G2379" s="45">
        <v>0</v>
      </c>
      <c r="H2379" s="45">
        <v>0</v>
      </c>
      <c r="I2379" s="45"/>
      <c r="J2379" s="45">
        <v>0</v>
      </c>
      <c r="K2379" s="45"/>
      <c r="L2379" s="45">
        <v>0</v>
      </c>
      <c r="M2379" s="45">
        <f t="shared" si="89"/>
        <v>0</v>
      </c>
      <c r="N2379" s="45"/>
    </row>
    <row r="2380" spans="1:14" x14ac:dyDescent="0.25">
      <c r="A2380" s="42"/>
      <c r="B2380" s="7" t="s">
        <v>65</v>
      </c>
      <c r="C2380" s="7"/>
      <c r="D2380" s="7"/>
      <c r="E2380" s="7"/>
      <c r="F2380" s="45">
        <v>0</v>
      </c>
      <c r="G2380" s="45">
        <v>0</v>
      </c>
      <c r="H2380" s="45">
        <v>0</v>
      </c>
      <c r="I2380" s="45"/>
      <c r="J2380" s="45">
        <v>0</v>
      </c>
      <c r="K2380" s="45"/>
      <c r="L2380" s="45">
        <v>0</v>
      </c>
      <c r="M2380" s="45">
        <f t="shared" si="89"/>
        <v>0</v>
      </c>
      <c r="N2380" s="45"/>
    </row>
    <row r="2381" spans="1:14" x14ac:dyDescent="0.25">
      <c r="A2381" s="42"/>
      <c r="B2381" s="7" t="s">
        <v>66</v>
      </c>
      <c r="C2381" s="7"/>
      <c r="D2381" s="7"/>
      <c r="E2381" s="7"/>
      <c r="F2381" s="45">
        <v>0</v>
      </c>
      <c r="G2381" s="45">
        <v>0</v>
      </c>
      <c r="H2381" s="45">
        <v>0</v>
      </c>
      <c r="I2381" s="45"/>
      <c r="J2381" s="45">
        <v>0</v>
      </c>
      <c r="K2381" s="45"/>
      <c r="L2381" s="45">
        <v>0</v>
      </c>
      <c r="M2381" s="45">
        <f t="shared" si="89"/>
        <v>0</v>
      </c>
      <c r="N2381" s="45"/>
    </row>
    <row r="2382" spans="1:14" x14ac:dyDescent="0.25">
      <c r="A2382" s="42"/>
      <c r="B2382" s="7" t="s">
        <v>67</v>
      </c>
      <c r="C2382" s="7"/>
      <c r="D2382" s="7"/>
      <c r="E2382" s="7"/>
      <c r="F2382" s="45">
        <v>0</v>
      </c>
      <c r="G2382" s="45">
        <v>0</v>
      </c>
      <c r="H2382" s="45">
        <v>0</v>
      </c>
      <c r="I2382" s="45"/>
      <c r="J2382" s="45">
        <v>0</v>
      </c>
      <c r="K2382" s="45"/>
      <c r="L2382" s="45">
        <v>0</v>
      </c>
      <c r="M2382" s="45">
        <f t="shared" si="89"/>
        <v>0</v>
      </c>
      <c r="N2382" s="45"/>
    </row>
    <row r="2383" spans="1:14" x14ac:dyDescent="0.25">
      <c r="A2383" s="59" t="s">
        <v>68</v>
      </c>
      <c r="B2383" s="60" t="s">
        <v>69</v>
      </c>
      <c r="C2383" s="7"/>
      <c r="D2383" s="7"/>
      <c r="E2383" s="7"/>
      <c r="F2383" s="41">
        <v>0</v>
      </c>
      <c r="G2383" s="41">
        <v>0</v>
      </c>
      <c r="H2383" s="41">
        <v>0</v>
      </c>
      <c r="I2383" s="41"/>
      <c r="J2383" s="41">
        <v>0</v>
      </c>
      <c r="K2383" s="41"/>
      <c r="L2383" s="41">
        <v>0</v>
      </c>
      <c r="M2383" s="41">
        <v>0</v>
      </c>
      <c r="N2383" s="41"/>
    </row>
    <row r="2384" spans="1:14" x14ac:dyDescent="0.25">
      <c r="A2384" s="59"/>
      <c r="B2384" s="7" t="s">
        <v>70</v>
      </c>
      <c r="C2384" s="7"/>
      <c r="D2384" s="7"/>
      <c r="E2384" s="7"/>
      <c r="F2384" s="45">
        <v>0</v>
      </c>
      <c r="G2384" s="45">
        <v>0</v>
      </c>
      <c r="H2384" s="45">
        <v>0</v>
      </c>
      <c r="I2384" s="45"/>
      <c r="J2384" s="45">
        <v>0</v>
      </c>
      <c r="K2384" s="45"/>
      <c r="L2384" s="45">
        <v>0</v>
      </c>
      <c r="M2384" s="45">
        <f t="shared" ref="M2384:M2399" si="90">SUM(F2384:F2384)</f>
        <v>0</v>
      </c>
      <c r="N2384" s="45"/>
    </row>
    <row r="2385" spans="1:14" x14ac:dyDescent="0.25">
      <c r="A2385" s="59"/>
      <c r="B2385" s="7" t="s">
        <v>71</v>
      </c>
      <c r="C2385" s="7"/>
      <c r="D2385" s="7"/>
      <c r="E2385" s="7"/>
      <c r="F2385" s="45">
        <v>0</v>
      </c>
      <c r="G2385" s="45">
        <v>0</v>
      </c>
      <c r="H2385" s="45">
        <v>0</v>
      </c>
      <c r="I2385" s="45"/>
      <c r="J2385" s="45">
        <v>0</v>
      </c>
      <c r="K2385" s="45"/>
      <c r="L2385" s="45">
        <v>0</v>
      </c>
      <c r="M2385" s="45">
        <f t="shared" si="90"/>
        <v>0</v>
      </c>
      <c r="N2385" s="45"/>
    </row>
    <row r="2386" spans="1:14" x14ac:dyDescent="0.25">
      <c r="A2386" s="59"/>
      <c r="B2386" s="7" t="s">
        <v>72</v>
      </c>
      <c r="C2386" s="7"/>
      <c r="D2386" s="7"/>
      <c r="E2386" s="7"/>
      <c r="F2386" s="45">
        <v>0</v>
      </c>
      <c r="G2386" s="45">
        <v>0</v>
      </c>
      <c r="H2386" s="45">
        <v>0</v>
      </c>
      <c r="I2386" s="45"/>
      <c r="J2386" s="45">
        <v>0</v>
      </c>
      <c r="K2386" s="45"/>
      <c r="L2386" s="45">
        <v>0</v>
      </c>
      <c r="M2386" s="45">
        <f t="shared" si="90"/>
        <v>0</v>
      </c>
      <c r="N2386" s="45"/>
    </row>
    <row r="2387" spans="1:14" x14ac:dyDescent="0.25">
      <c r="A2387" s="59"/>
      <c r="B2387" s="7" t="s">
        <v>73</v>
      </c>
      <c r="C2387" s="7"/>
      <c r="D2387" s="7"/>
      <c r="E2387" s="7"/>
      <c r="F2387" s="45">
        <v>0</v>
      </c>
      <c r="G2387" s="45">
        <v>0</v>
      </c>
      <c r="H2387" s="45">
        <v>0</v>
      </c>
      <c r="I2387" s="45"/>
      <c r="J2387" s="45">
        <v>0</v>
      </c>
      <c r="K2387" s="45"/>
      <c r="L2387" s="45">
        <v>0</v>
      </c>
      <c r="M2387" s="45">
        <f t="shared" si="90"/>
        <v>0</v>
      </c>
      <c r="N2387" s="45"/>
    </row>
    <row r="2388" spans="1:14" x14ac:dyDescent="0.25">
      <c r="A2388" s="59"/>
      <c r="B2388" s="7" t="s">
        <v>74</v>
      </c>
      <c r="C2388" s="7"/>
      <c r="D2388" s="7"/>
      <c r="E2388" s="7"/>
      <c r="F2388" s="45">
        <v>0</v>
      </c>
      <c r="G2388" s="45">
        <v>0</v>
      </c>
      <c r="H2388" s="45">
        <v>0</v>
      </c>
      <c r="I2388" s="45"/>
      <c r="J2388" s="45">
        <v>0</v>
      </c>
      <c r="K2388" s="45"/>
      <c r="L2388" s="45">
        <v>0</v>
      </c>
      <c r="M2388" s="45">
        <f t="shared" si="90"/>
        <v>0</v>
      </c>
      <c r="N2388" s="45"/>
    </row>
    <row r="2389" spans="1:14" x14ac:dyDescent="0.25">
      <c r="A2389" s="59" t="s">
        <v>75</v>
      </c>
      <c r="B2389" s="60" t="s">
        <v>76</v>
      </c>
      <c r="C2389" s="7"/>
      <c r="D2389" s="7"/>
      <c r="E2389" s="7"/>
      <c r="F2389" s="41">
        <v>0</v>
      </c>
      <c r="G2389" s="41">
        <v>0</v>
      </c>
      <c r="H2389" s="41">
        <v>0</v>
      </c>
      <c r="I2389" s="41"/>
      <c r="J2389" s="41">
        <v>0</v>
      </c>
      <c r="K2389" s="41"/>
      <c r="L2389" s="41">
        <v>0</v>
      </c>
      <c r="M2389" s="45">
        <f t="shared" si="90"/>
        <v>0</v>
      </c>
      <c r="N2389" s="45"/>
    </row>
    <row r="2390" spans="1:14" x14ac:dyDescent="0.25">
      <c r="A2390" s="59"/>
      <c r="B2390" s="60" t="s">
        <v>77</v>
      </c>
      <c r="C2390" s="7"/>
      <c r="D2390" s="7"/>
      <c r="E2390" s="7"/>
      <c r="F2390" s="45">
        <v>0</v>
      </c>
      <c r="G2390" s="45">
        <v>0</v>
      </c>
      <c r="H2390" s="45">
        <v>0</v>
      </c>
      <c r="I2390" s="45"/>
      <c r="J2390" s="45">
        <v>0</v>
      </c>
      <c r="K2390" s="45"/>
      <c r="L2390" s="45">
        <v>0</v>
      </c>
      <c r="M2390" s="45">
        <f t="shared" si="90"/>
        <v>0</v>
      </c>
      <c r="N2390" s="45"/>
    </row>
    <row r="2391" spans="1:14" x14ac:dyDescent="0.25">
      <c r="A2391" s="59"/>
      <c r="B2391" s="7" t="s">
        <v>78</v>
      </c>
      <c r="C2391" s="7"/>
      <c r="D2391" s="7"/>
      <c r="E2391" s="7"/>
      <c r="F2391" s="45">
        <v>0</v>
      </c>
      <c r="G2391" s="45">
        <v>0</v>
      </c>
      <c r="H2391" s="45">
        <v>0</v>
      </c>
      <c r="I2391" s="45"/>
      <c r="J2391" s="45">
        <v>0</v>
      </c>
      <c r="K2391" s="45"/>
      <c r="L2391" s="45">
        <v>0</v>
      </c>
      <c r="M2391" s="45">
        <f t="shared" si="90"/>
        <v>0</v>
      </c>
      <c r="N2391" s="45"/>
    </row>
    <row r="2392" spans="1:14" x14ac:dyDescent="0.25">
      <c r="A2392" s="59"/>
      <c r="B2392" s="7" t="s">
        <v>79</v>
      </c>
      <c r="C2392" s="7"/>
      <c r="D2392" s="7"/>
      <c r="E2392" s="7"/>
      <c r="F2392" s="45">
        <v>0</v>
      </c>
      <c r="G2392" s="45">
        <v>0</v>
      </c>
      <c r="H2392" s="45">
        <v>0</v>
      </c>
      <c r="I2392" s="45"/>
      <c r="J2392" s="45">
        <v>0</v>
      </c>
      <c r="K2392" s="45"/>
      <c r="L2392" s="45">
        <v>0</v>
      </c>
      <c r="M2392" s="45">
        <f t="shared" si="90"/>
        <v>0</v>
      </c>
      <c r="N2392" s="45"/>
    </row>
    <row r="2393" spans="1:14" x14ac:dyDescent="0.25">
      <c r="A2393" s="59"/>
      <c r="B2393" s="7" t="s">
        <v>80</v>
      </c>
      <c r="C2393" s="7"/>
      <c r="D2393" s="7"/>
      <c r="E2393" s="7"/>
      <c r="F2393" s="45">
        <v>0</v>
      </c>
      <c r="G2393" s="45">
        <v>0</v>
      </c>
      <c r="H2393" s="45">
        <v>0</v>
      </c>
      <c r="I2393" s="45"/>
      <c r="J2393" s="45">
        <v>0</v>
      </c>
      <c r="K2393" s="45"/>
      <c r="L2393" s="45">
        <v>0</v>
      </c>
      <c r="M2393" s="45">
        <f t="shared" si="90"/>
        <v>0</v>
      </c>
      <c r="N2393" s="45"/>
    </row>
    <row r="2394" spans="1:14" x14ac:dyDescent="0.25">
      <c r="A2394" s="59" t="s">
        <v>81</v>
      </c>
      <c r="B2394" s="60" t="s">
        <v>82</v>
      </c>
      <c r="C2394" s="7"/>
      <c r="D2394" s="7"/>
      <c r="E2394" s="7"/>
      <c r="F2394" s="41">
        <v>0</v>
      </c>
      <c r="G2394" s="41">
        <v>0</v>
      </c>
      <c r="H2394" s="41">
        <v>0</v>
      </c>
      <c r="I2394" s="41"/>
      <c r="J2394" s="41">
        <v>0</v>
      </c>
      <c r="K2394" s="41"/>
      <c r="L2394" s="41">
        <v>0</v>
      </c>
      <c r="M2394" s="45">
        <f t="shared" si="90"/>
        <v>0</v>
      </c>
      <c r="N2394" s="45"/>
    </row>
    <row r="2395" spans="1:14" x14ac:dyDescent="0.25">
      <c r="A2395" s="59"/>
      <c r="B2395" s="7" t="s">
        <v>83</v>
      </c>
      <c r="C2395" s="7"/>
      <c r="D2395" s="7"/>
      <c r="E2395" s="7"/>
      <c r="F2395" s="45">
        <v>0</v>
      </c>
      <c r="G2395" s="45">
        <v>0</v>
      </c>
      <c r="H2395" s="45">
        <v>0</v>
      </c>
      <c r="I2395" s="45"/>
      <c r="J2395" s="45">
        <v>0</v>
      </c>
      <c r="K2395" s="45"/>
      <c r="L2395" s="45">
        <v>0</v>
      </c>
      <c r="M2395" s="45">
        <f t="shared" si="90"/>
        <v>0</v>
      </c>
      <c r="N2395" s="45"/>
    </row>
    <row r="2396" spans="1:14" x14ac:dyDescent="0.25">
      <c r="A2396" s="59"/>
      <c r="B2396" s="7" t="s">
        <v>84</v>
      </c>
      <c r="C2396" s="7"/>
      <c r="D2396" s="7"/>
      <c r="E2396" s="7"/>
      <c r="F2396" s="45">
        <v>0</v>
      </c>
      <c r="G2396" s="45">
        <v>0</v>
      </c>
      <c r="H2396" s="45">
        <v>0</v>
      </c>
      <c r="I2396" s="45"/>
      <c r="J2396" s="45">
        <v>0</v>
      </c>
      <c r="K2396" s="45"/>
      <c r="L2396" s="45">
        <v>0</v>
      </c>
      <c r="M2396" s="45">
        <f t="shared" si="90"/>
        <v>0</v>
      </c>
      <c r="N2396" s="45"/>
    </row>
    <row r="2397" spans="1:14" x14ac:dyDescent="0.25">
      <c r="A2397" s="59"/>
      <c r="B2397" s="7" t="s">
        <v>85</v>
      </c>
      <c r="C2397" s="7"/>
      <c r="D2397" s="7"/>
      <c r="E2397" s="7"/>
      <c r="F2397" s="45">
        <v>0</v>
      </c>
      <c r="G2397" s="45">
        <v>0</v>
      </c>
      <c r="H2397" s="45">
        <v>0</v>
      </c>
      <c r="I2397" s="45"/>
      <c r="J2397" s="45">
        <v>0</v>
      </c>
      <c r="K2397" s="45"/>
      <c r="L2397" s="45">
        <v>0</v>
      </c>
      <c r="M2397" s="45">
        <f t="shared" si="90"/>
        <v>0</v>
      </c>
      <c r="N2397" s="45"/>
    </row>
    <row r="2398" spans="1:14" x14ac:dyDescent="0.25">
      <c r="A2398" s="59"/>
      <c r="B2398" s="7" t="s">
        <v>86</v>
      </c>
      <c r="C2398" s="7"/>
      <c r="D2398" s="7"/>
      <c r="E2398" s="7"/>
      <c r="F2398" s="45">
        <v>0</v>
      </c>
      <c r="G2398" s="45">
        <v>0</v>
      </c>
      <c r="H2398" s="45">
        <v>0</v>
      </c>
      <c r="I2398" s="45"/>
      <c r="J2398" s="45">
        <v>0</v>
      </c>
      <c r="K2398" s="45"/>
      <c r="L2398" s="45">
        <v>0</v>
      </c>
      <c r="M2398" s="45">
        <f t="shared" si="90"/>
        <v>0</v>
      </c>
      <c r="N2398" s="45"/>
    </row>
    <row r="2399" spans="1:14" x14ac:dyDescent="0.25">
      <c r="A2399" s="42"/>
      <c r="B2399" s="7" t="s">
        <v>87</v>
      </c>
      <c r="C2399" s="7"/>
      <c r="D2399" s="7"/>
      <c r="E2399" s="7"/>
      <c r="F2399" s="45">
        <v>0</v>
      </c>
      <c r="G2399" s="45">
        <v>0</v>
      </c>
      <c r="H2399" s="45">
        <v>0</v>
      </c>
      <c r="I2399" s="45"/>
      <c r="J2399" s="45">
        <v>0</v>
      </c>
      <c r="K2399" s="45"/>
      <c r="L2399" s="45">
        <v>0</v>
      </c>
      <c r="M2399" s="45">
        <f t="shared" si="90"/>
        <v>0</v>
      </c>
      <c r="N2399" s="45"/>
    </row>
    <row r="2400" spans="1:14" x14ac:dyDescent="0.25">
      <c r="A2400" s="42"/>
      <c r="B2400" s="60" t="s">
        <v>88</v>
      </c>
      <c r="C2400" s="7"/>
      <c r="D2400" s="7"/>
      <c r="E2400" s="7"/>
      <c r="F2400" s="61">
        <f>+F2334+F2315+F2321</f>
        <v>17780000.490000002</v>
      </c>
      <c r="G2400" s="61">
        <f>+G2334+G2315+G2321</f>
        <v>20308734.23</v>
      </c>
      <c r="H2400" s="61">
        <f>+H2334+H2315+H2321</f>
        <v>28210037.259999998</v>
      </c>
      <c r="I2400" s="61"/>
      <c r="J2400" s="61">
        <f>+J2334+J2315+J2321</f>
        <v>24984925.199999999</v>
      </c>
      <c r="K2400" s="61"/>
      <c r="L2400" s="61">
        <f>+L2334+L2315+L2321</f>
        <v>20805510.190000001</v>
      </c>
      <c r="M2400" s="61">
        <f>+M2334+M2321+M2315+M2371</f>
        <v>112089207.36999999</v>
      </c>
      <c r="N2400" s="61"/>
    </row>
    <row r="2401" spans="1:14" x14ac:dyDescent="0.25">
      <c r="A2401" s="42"/>
      <c r="B2401" s="60"/>
      <c r="C2401" s="7"/>
      <c r="D2401" s="7"/>
      <c r="E2401" s="7"/>
      <c r="F2401" s="45"/>
      <c r="G2401" s="45"/>
      <c r="H2401" s="45"/>
      <c r="I2401" s="45"/>
      <c r="J2401" s="45"/>
      <c r="K2401" s="45"/>
      <c r="L2401" s="45"/>
      <c r="M2401" s="45"/>
      <c r="N2401" s="45"/>
    </row>
    <row r="2402" spans="1:14" ht="15.75" thickBot="1" x14ac:dyDescent="0.3">
      <c r="A2402" s="42"/>
      <c r="B2402" s="60" t="s">
        <v>207</v>
      </c>
      <c r="C2402" s="7"/>
      <c r="D2402" s="7"/>
      <c r="E2402" s="7"/>
      <c r="F2402" s="45"/>
      <c r="G2402" s="45"/>
      <c r="H2402" s="65">
        <v>-3021.4</v>
      </c>
      <c r="I2402" s="41"/>
      <c r="J2402" s="41"/>
      <c r="K2402" s="41"/>
      <c r="L2402" s="65">
        <v>-49274.02</v>
      </c>
      <c r="M2402" s="45">
        <f>+L2402+H2402</f>
        <v>-52295.42</v>
      </c>
      <c r="N2402" s="45"/>
    </row>
    <row r="2403" spans="1:14" ht="15.75" thickTop="1" x14ac:dyDescent="0.25">
      <c r="A2403" s="42"/>
      <c r="B2403" s="60"/>
      <c r="C2403" s="7"/>
      <c r="D2403" s="7"/>
      <c r="E2403" s="7"/>
      <c r="F2403" s="45"/>
      <c r="G2403" s="45"/>
      <c r="H2403" s="45"/>
      <c r="I2403" s="45"/>
      <c r="J2403" s="45"/>
      <c r="K2403" s="45"/>
      <c r="L2403" s="45"/>
    </row>
    <row r="2404" spans="1:14" x14ac:dyDescent="0.25">
      <c r="A2404" s="59" t="s">
        <v>89</v>
      </c>
      <c r="B2404" s="60" t="s">
        <v>90</v>
      </c>
      <c r="C2404" s="7"/>
      <c r="D2404" s="7"/>
      <c r="E2404" s="7"/>
      <c r="F2404" s="45"/>
      <c r="G2404" s="45"/>
      <c r="H2404" s="45"/>
      <c r="I2404" s="45"/>
      <c r="J2404" s="45"/>
      <c r="K2404" s="45"/>
      <c r="L2404" s="45"/>
    </row>
    <row r="2405" spans="1:14" x14ac:dyDescent="0.25">
      <c r="A2405" s="59" t="s">
        <v>91</v>
      </c>
      <c r="B2405" s="60" t="s">
        <v>92</v>
      </c>
      <c r="C2405" s="7"/>
      <c r="D2405" s="7"/>
      <c r="E2405" s="7"/>
      <c r="F2405" s="41">
        <v>0</v>
      </c>
      <c r="G2405" s="41">
        <v>0</v>
      </c>
      <c r="H2405" s="41">
        <v>0</v>
      </c>
      <c r="I2405" s="41"/>
      <c r="J2405" s="41">
        <v>0</v>
      </c>
      <c r="K2405" s="41"/>
      <c r="L2405" s="41">
        <v>0</v>
      </c>
      <c r="M2405" s="41">
        <v>0</v>
      </c>
      <c r="N2405" s="41"/>
    </row>
    <row r="2406" spans="1:14" x14ac:dyDescent="0.25">
      <c r="A2406" s="42"/>
      <c r="B2406" s="7" t="s">
        <v>93</v>
      </c>
      <c r="C2406" s="7"/>
      <c r="D2406" s="7" t="s">
        <v>94</v>
      </c>
      <c r="E2406" s="7"/>
      <c r="F2406" s="45">
        <v>0</v>
      </c>
      <c r="G2406" s="45">
        <v>0</v>
      </c>
      <c r="H2406" s="45">
        <v>0</v>
      </c>
      <c r="I2406" s="45"/>
      <c r="J2406" s="45">
        <v>0</v>
      </c>
      <c r="K2406" s="45"/>
      <c r="L2406" s="45">
        <v>0</v>
      </c>
      <c r="M2406" s="45">
        <v>0</v>
      </c>
      <c r="N2406" s="45"/>
    </row>
    <row r="2407" spans="1:14" x14ac:dyDescent="0.25">
      <c r="A2407" s="42"/>
      <c r="B2407" s="7" t="s">
        <v>95</v>
      </c>
      <c r="C2407" s="7"/>
      <c r="D2407" s="7"/>
      <c r="E2407" s="7"/>
      <c r="F2407" s="45">
        <v>0</v>
      </c>
      <c r="G2407" s="45">
        <v>0</v>
      </c>
      <c r="H2407" s="45">
        <v>0</v>
      </c>
      <c r="I2407" s="45"/>
      <c r="J2407" s="45">
        <v>0</v>
      </c>
      <c r="K2407" s="45"/>
      <c r="L2407" s="45">
        <v>0</v>
      </c>
      <c r="M2407" s="45">
        <v>0</v>
      </c>
      <c r="N2407" s="45"/>
    </row>
    <row r="2408" spans="1:14" x14ac:dyDescent="0.25">
      <c r="A2408" s="59" t="s">
        <v>96</v>
      </c>
      <c r="B2408" s="62" t="s">
        <v>97</v>
      </c>
      <c r="C2408" s="7"/>
      <c r="D2408" s="7"/>
      <c r="E2408" s="7"/>
      <c r="F2408" s="41">
        <v>0</v>
      </c>
      <c r="G2408" s="41">
        <v>0</v>
      </c>
      <c r="H2408" s="41">
        <v>0</v>
      </c>
      <c r="I2408" s="41"/>
      <c r="J2408" s="41">
        <v>0</v>
      </c>
      <c r="K2408" s="41"/>
      <c r="L2408" s="41">
        <v>0</v>
      </c>
      <c r="M2408" s="41">
        <v>0</v>
      </c>
      <c r="N2408" s="41"/>
    </row>
    <row r="2409" spans="1:14" x14ac:dyDescent="0.25">
      <c r="A2409" s="42"/>
      <c r="B2409" s="7" t="s">
        <v>98</v>
      </c>
      <c r="C2409" s="7"/>
      <c r="D2409" s="7"/>
      <c r="E2409" s="7"/>
      <c r="F2409" s="45">
        <v>0</v>
      </c>
      <c r="G2409" s="45">
        <v>0</v>
      </c>
      <c r="H2409" s="45">
        <v>0</v>
      </c>
      <c r="I2409" s="45"/>
      <c r="J2409" s="45">
        <v>0</v>
      </c>
      <c r="K2409" s="45"/>
      <c r="L2409" s="45">
        <v>0</v>
      </c>
      <c r="M2409" s="45">
        <v>0</v>
      </c>
      <c r="N2409" s="45"/>
    </row>
    <row r="2410" spans="1:14" x14ac:dyDescent="0.25">
      <c r="A2410" s="42"/>
      <c r="B2410" s="7" t="s">
        <v>99</v>
      </c>
      <c r="C2410" s="7"/>
      <c r="D2410" s="7"/>
      <c r="E2410" s="7"/>
      <c r="F2410" s="45">
        <v>0</v>
      </c>
      <c r="G2410" s="45">
        <v>0</v>
      </c>
      <c r="H2410" s="45">
        <v>0</v>
      </c>
      <c r="I2410" s="45"/>
      <c r="J2410" s="45">
        <v>0</v>
      </c>
      <c r="K2410" s="45"/>
      <c r="L2410" s="45">
        <v>0</v>
      </c>
      <c r="M2410" s="45">
        <v>0</v>
      </c>
      <c r="N2410" s="45"/>
    </row>
    <row r="2411" spans="1:14" x14ac:dyDescent="0.25">
      <c r="A2411" s="59" t="s">
        <v>100</v>
      </c>
      <c r="B2411" s="60" t="s">
        <v>101</v>
      </c>
      <c r="C2411" s="7"/>
      <c r="D2411" s="7"/>
      <c r="E2411" s="7"/>
      <c r="F2411" s="41">
        <v>0</v>
      </c>
      <c r="G2411" s="41">
        <v>0</v>
      </c>
      <c r="H2411" s="41">
        <v>0</v>
      </c>
      <c r="I2411" s="41"/>
      <c r="J2411" s="41">
        <v>0</v>
      </c>
      <c r="K2411" s="41"/>
      <c r="L2411" s="41">
        <v>0</v>
      </c>
      <c r="M2411" s="41">
        <v>0</v>
      </c>
      <c r="N2411" s="41"/>
    </row>
    <row r="2412" spans="1:14" x14ac:dyDescent="0.25">
      <c r="A2412" s="42"/>
      <c r="B2412" s="63" t="s">
        <v>102</v>
      </c>
      <c r="C2412" s="7"/>
      <c r="D2412" s="7"/>
      <c r="E2412" s="7"/>
      <c r="F2412" s="45">
        <v>0</v>
      </c>
      <c r="G2412" s="45">
        <v>0</v>
      </c>
      <c r="H2412" s="45">
        <v>0</v>
      </c>
      <c r="I2412" s="45"/>
      <c r="J2412" s="45">
        <v>0</v>
      </c>
      <c r="K2412" s="45"/>
      <c r="L2412" s="45">
        <v>0</v>
      </c>
      <c r="M2412" s="45">
        <v>0</v>
      </c>
      <c r="N2412" s="45"/>
    </row>
    <row r="2413" spans="1:14" x14ac:dyDescent="0.25">
      <c r="A2413" s="42"/>
      <c r="B2413" s="63" t="s">
        <v>103</v>
      </c>
      <c r="C2413" s="7"/>
      <c r="D2413" s="7"/>
      <c r="E2413" s="7"/>
      <c r="F2413" s="64">
        <v>0</v>
      </c>
      <c r="G2413" s="64">
        <v>0</v>
      </c>
      <c r="H2413" s="64">
        <v>0</v>
      </c>
      <c r="I2413" s="64"/>
      <c r="J2413" s="64">
        <v>0</v>
      </c>
      <c r="K2413" s="64"/>
      <c r="L2413" s="64">
        <v>0</v>
      </c>
      <c r="M2413" s="64">
        <v>0</v>
      </c>
      <c r="N2413" s="64"/>
    </row>
    <row r="2414" spans="1:14" x14ac:dyDescent="0.25">
      <c r="A2414" s="42"/>
      <c r="B2414" s="60" t="s">
        <v>104</v>
      </c>
      <c r="C2414" s="7"/>
      <c r="D2414" s="7"/>
      <c r="E2414" s="7"/>
      <c r="F2414" s="41">
        <f>+F2410+F2409+F2408+F2407+F2405+F2404</f>
        <v>0</v>
      </c>
      <c r="G2414" s="41">
        <f t="shared" ref="G2414:J2414" si="91">+G2410+G2409+G2408+G2407+G2405+G2404</f>
        <v>0</v>
      </c>
      <c r="H2414" s="41">
        <f t="shared" si="91"/>
        <v>0</v>
      </c>
      <c r="I2414" s="41"/>
      <c r="J2414" s="41">
        <f t="shared" si="91"/>
        <v>0</v>
      </c>
      <c r="K2414" s="41"/>
      <c r="L2414" s="41">
        <f t="shared" ref="L2414" si="92">+L2410+L2409+L2408+L2407+L2405+L2404</f>
        <v>0</v>
      </c>
      <c r="M2414" s="41">
        <f>+M2410+M2409+M2408+M2407+M2405+M2404</f>
        <v>0</v>
      </c>
      <c r="N2414" s="41"/>
    </row>
    <row r="2415" spans="1:14" x14ac:dyDescent="0.25">
      <c r="A2415" s="42"/>
      <c r="B2415" s="60"/>
      <c r="C2415" s="7"/>
      <c r="D2415" s="7"/>
      <c r="E2415" s="7"/>
      <c r="F2415" s="41"/>
      <c r="G2415" s="41"/>
      <c r="H2415" s="41"/>
      <c r="I2415" s="41"/>
      <c r="J2415" s="41"/>
      <c r="K2415" s="41"/>
      <c r="L2415" s="41"/>
      <c r="M2415" s="41"/>
      <c r="N2415" s="41"/>
    </row>
    <row r="2417" spans="1:14" ht="15.75" thickBot="1" x14ac:dyDescent="0.3">
      <c r="A2417" s="7"/>
      <c r="B2417" s="60" t="s">
        <v>105</v>
      </c>
      <c r="C2417" s="7"/>
      <c r="D2417" s="7"/>
      <c r="E2417" s="7"/>
      <c r="F2417" s="65">
        <f t="shared" ref="F2417:G2417" si="93">+F2414+F2400</f>
        <v>17780000.490000002</v>
      </c>
      <c r="G2417" s="65">
        <f t="shared" si="93"/>
        <v>20308734.23</v>
      </c>
      <c r="H2417" s="65">
        <f>+H2414+H2400-H2402</f>
        <v>28213058.659999996</v>
      </c>
      <c r="I2417" s="65"/>
      <c r="J2417" s="65">
        <f>+J2414+J2400-J2402</f>
        <v>24984925.199999999</v>
      </c>
      <c r="K2417" s="65"/>
      <c r="L2417" s="65">
        <f>+L2400+L2402</f>
        <v>20756236.170000002</v>
      </c>
      <c r="M2417" s="65">
        <f>+M2400+M2402</f>
        <v>112036911.94999999</v>
      </c>
      <c r="N2417" s="41"/>
    </row>
    <row r="2418" spans="1:14" ht="15.75" thickTop="1" x14ac:dyDescent="0.25">
      <c r="A2418" s="7"/>
      <c r="B2418" s="60"/>
      <c r="C2418" s="7"/>
      <c r="D2418" s="7"/>
      <c r="E2418" s="7"/>
      <c r="F2418" s="41" t="s">
        <v>199</v>
      </c>
      <c r="G2418" s="41"/>
      <c r="H2418" s="41"/>
      <c r="I2418" s="41"/>
      <c r="J2418" s="41"/>
      <c r="K2418" s="41"/>
    </row>
    <row r="2419" spans="1:14" x14ac:dyDescent="0.25">
      <c r="A2419" s="7"/>
      <c r="B2419" s="60"/>
      <c r="C2419" s="7"/>
      <c r="D2419" s="7"/>
      <c r="E2419" s="7"/>
      <c r="F2419" s="41"/>
      <c r="G2419" s="41"/>
      <c r="H2419" s="41"/>
      <c r="I2419" s="41"/>
      <c r="J2419" s="41"/>
      <c r="K2419" s="41"/>
      <c r="L2419" s="28"/>
    </row>
    <row r="2420" spans="1:14" x14ac:dyDescent="0.25">
      <c r="A2420" s="7"/>
      <c r="B2420" s="60"/>
      <c r="C2420" s="7"/>
      <c r="D2420" s="7"/>
      <c r="E2420" s="7"/>
      <c r="F2420" s="41"/>
      <c r="G2420" s="41"/>
      <c r="H2420" s="41"/>
      <c r="I2420" s="41"/>
      <c r="J2420" s="41"/>
      <c r="K2420" s="41"/>
      <c r="L2420" s="28"/>
    </row>
    <row r="2421" spans="1:14" x14ac:dyDescent="0.25">
      <c r="A2421" s="7"/>
      <c r="B2421" s="60"/>
      <c r="C2421" s="7"/>
      <c r="D2421" s="7"/>
      <c r="E2421" s="7"/>
      <c r="F2421" s="41"/>
      <c r="G2421" s="41"/>
      <c r="H2421" s="28"/>
      <c r="I2421" s="28"/>
      <c r="J2421" s="28"/>
      <c r="K2421" s="28"/>
      <c r="L2421" s="28"/>
    </row>
    <row r="2422" spans="1:14" x14ac:dyDescent="0.25">
      <c r="A2422" s="418" t="s">
        <v>106</v>
      </c>
      <c r="B2422" s="418"/>
      <c r="C2422" s="418"/>
      <c r="D2422" s="418"/>
      <c r="E2422" s="418"/>
      <c r="F2422" s="418" t="s">
        <v>107</v>
      </c>
      <c r="G2422" s="418"/>
      <c r="H2422" s="418"/>
      <c r="I2422" s="418"/>
      <c r="J2422" s="418"/>
      <c r="K2422" s="307"/>
    </row>
    <row r="2423" spans="1:14" x14ac:dyDescent="0.25">
      <c r="A2423" s="67"/>
      <c r="B2423" s="30"/>
      <c r="C2423" s="30"/>
      <c r="D2423" s="29"/>
      <c r="E2423" s="29"/>
      <c r="F2423" s="30"/>
      <c r="G2423" s="30"/>
      <c r="H2423" s="28"/>
      <c r="I2423" s="28"/>
      <c r="J2423" s="28"/>
      <c r="K2423" s="28"/>
      <c r="L2423" s="28"/>
    </row>
    <row r="2424" spans="1:14" x14ac:dyDescent="0.25">
      <c r="A2424" s="30"/>
      <c r="B2424" s="30"/>
      <c r="C2424" s="30"/>
      <c r="D2424" s="29"/>
      <c r="E2424" s="29"/>
      <c r="F2424" s="30"/>
      <c r="G2424" s="30"/>
      <c r="H2424" s="28"/>
      <c r="I2424" s="28"/>
      <c r="J2424" s="28"/>
      <c r="K2424" s="28"/>
    </row>
    <row r="2425" spans="1:14" ht="15" customHeight="1" x14ac:dyDescent="0.25">
      <c r="A2425" s="421" t="s">
        <v>205</v>
      </c>
      <c r="B2425" s="421"/>
      <c r="C2425" s="421"/>
      <c r="D2425" s="421"/>
      <c r="E2425" s="421"/>
      <c r="F2425" s="419" t="s">
        <v>206</v>
      </c>
      <c r="G2425" s="419"/>
      <c r="H2425" s="419"/>
      <c r="I2425" s="419"/>
      <c r="J2425" s="419"/>
      <c r="K2425" s="308"/>
      <c r="L2425" s="28"/>
    </row>
    <row r="2426" spans="1:14" x14ac:dyDescent="0.25">
      <c r="A2426" s="420" t="s">
        <v>108</v>
      </c>
      <c r="B2426" s="420"/>
      <c r="C2426" s="420"/>
      <c r="D2426" s="420"/>
      <c r="E2426" s="420"/>
      <c r="F2426" s="420" t="s">
        <v>195</v>
      </c>
      <c r="G2426" s="420"/>
      <c r="H2426" s="420"/>
      <c r="I2426" s="420"/>
      <c r="J2426" s="420"/>
      <c r="K2426" s="309"/>
    </row>
    <row r="2455" spans="1:18" x14ac:dyDescent="0.25">
      <c r="E2455" t="s">
        <v>188</v>
      </c>
    </row>
    <row r="2457" spans="1:18" x14ac:dyDescent="0.25">
      <c r="A2457" s="29"/>
      <c r="B2457" s="29"/>
      <c r="C2457" s="29"/>
      <c r="D2457" s="29"/>
      <c r="E2457" s="29"/>
      <c r="F2457" s="29"/>
      <c r="G2457" s="29"/>
    </row>
    <row r="2458" spans="1:18" ht="15" customHeight="1" x14ac:dyDescent="0.25">
      <c r="A2458" s="409" t="s">
        <v>0</v>
      </c>
      <c r="B2458" s="409"/>
      <c r="C2458" s="409"/>
      <c r="D2458" s="409"/>
      <c r="E2458" s="409"/>
      <c r="F2458" s="409"/>
      <c r="G2458" s="409"/>
      <c r="H2458" s="409"/>
      <c r="I2458" s="409"/>
      <c r="J2458" s="409"/>
      <c r="K2458" s="409"/>
      <c r="L2458" s="409"/>
      <c r="M2458" s="409"/>
      <c r="N2458" s="409"/>
      <c r="O2458" s="409"/>
      <c r="P2458" s="409"/>
      <c r="Q2458" s="392"/>
      <c r="R2458" s="294"/>
    </row>
    <row r="2459" spans="1:18" ht="15" customHeight="1" x14ac:dyDescent="0.25">
      <c r="A2459" s="410" t="s">
        <v>203</v>
      </c>
      <c r="B2459" s="410"/>
      <c r="C2459" s="410"/>
      <c r="D2459" s="410"/>
      <c r="E2459" s="410"/>
      <c r="F2459" s="410"/>
      <c r="G2459" s="410"/>
      <c r="H2459" s="410"/>
      <c r="I2459" s="410"/>
      <c r="J2459" s="410"/>
      <c r="K2459" s="410"/>
      <c r="L2459" s="410"/>
      <c r="M2459" s="410"/>
      <c r="N2459" s="410"/>
      <c r="O2459" s="410"/>
      <c r="P2459" s="410"/>
      <c r="Q2459" s="302"/>
      <c r="R2459" s="302"/>
    </row>
    <row r="2460" spans="1:18" x14ac:dyDescent="0.25">
      <c r="A2460" s="32" t="s">
        <v>3</v>
      </c>
      <c r="B2460" s="33" t="s">
        <v>4</v>
      </c>
      <c r="C2460" s="5"/>
      <c r="D2460" s="5"/>
      <c r="E2460" s="6"/>
      <c r="F2460" s="250" t="s">
        <v>5</v>
      </c>
      <c r="G2460" s="251" t="s">
        <v>6</v>
      </c>
      <c r="H2460" s="251" t="s">
        <v>109</v>
      </c>
      <c r="I2460" s="251"/>
      <c r="J2460" s="251" t="s">
        <v>141</v>
      </c>
      <c r="K2460" s="251"/>
      <c r="L2460" s="251" t="s">
        <v>142</v>
      </c>
      <c r="M2460" s="251" t="s">
        <v>143</v>
      </c>
      <c r="N2460" s="251" t="s">
        <v>144</v>
      </c>
      <c r="O2460" s="251" t="s">
        <v>153</v>
      </c>
      <c r="P2460" s="252" t="s">
        <v>7</v>
      </c>
      <c r="Q2460" s="290"/>
      <c r="R2460" s="290"/>
    </row>
    <row r="2461" spans="1:18" x14ac:dyDescent="0.25">
      <c r="A2461" s="38" t="s">
        <v>8</v>
      </c>
      <c r="B2461" s="39" t="s">
        <v>9</v>
      </c>
      <c r="C2461" s="39"/>
      <c r="D2461" s="40"/>
      <c r="E2461" s="40"/>
      <c r="F2461" s="41">
        <f t="shared" ref="F2461:L2461" si="94">SUM(F2462:F2466)</f>
        <v>17099460.490000002</v>
      </c>
      <c r="G2461" s="41">
        <f t="shared" si="94"/>
        <v>17271498.140000001</v>
      </c>
      <c r="H2461" s="41">
        <f t="shared" si="94"/>
        <v>20462629.859999999</v>
      </c>
      <c r="I2461" s="41"/>
      <c r="J2461" s="41">
        <f t="shared" si="94"/>
        <v>17237491.18</v>
      </c>
      <c r="K2461" s="41"/>
      <c r="L2461" s="41">
        <f t="shared" si="94"/>
        <v>17657068.940000001</v>
      </c>
      <c r="M2461" s="41">
        <f>SUM(M2462:M2466)</f>
        <v>29493462.390000001</v>
      </c>
      <c r="N2461" s="41">
        <f>SUM(N2462:N2466)</f>
        <v>20213667.629999999</v>
      </c>
      <c r="O2461" s="41">
        <f>SUM(O2462:O2466)</f>
        <v>18721505.100000001</v>
      </c>
      <c r="P2461" s="41">
        <f>+P2462+P2463+P2465+P2464+P2466</f>
        <v>158156783.72999996</v>
      </c>
      <c r="Q2461" s="41"/>
      <c r="R2461" s="41"/>
    </row>
    <row r="2462" spans="1:18" x14ac:dyDescent="0.25">
      <c r="A2462" s="42"/>
      <c r="B2462" s="43" t="s">
        <v>10</v>
      </c>
      <c r="C2462" s="44"/>
      <c r="D2462" s="44"/>
      <c r="E2462" s="40"/>
      <c r="F2462" s="45">
        <v>14618544.49</v>
      </c>
      <c r="G2462" s="45">
        <v>14773044.49</v>
      </c>
      <c r="H2462" s="45">
        <f>12382156.36+4853438.13+746549.13</f>
        <v>17982143.619999997</v>
      </c>
      <c r="I2462" s="45"/>
      <c r="J2462" s="45">
        <f>12376356.36+2373438.13</f>
        <v>14749794.489999998</v>
      </c>
      <c r="K2462" s="45"/>
      <c r="L2462" s="45">
        <v>15167664.49</v>
      </c>
      <c r="M2462" s="45">
        <v>14763170.27</v>
      </c>
      <c r="N2462" s="45">
        <v>17616926.399999999</v>
      </c>
      <c r="O2462" s="45">
        <v>16049912.4</v>
      </c>
      <c r="P2462" s="45">
        <f>SUM(F2462:O2462)</f>
        <v>125721200.64999998</v>
      </c>
      <c r="Q2462" s="45"/>
      <c r="R2462" s="45"/>
    </row>
    <row r="2463" spans="1:18" x14ac:dyDescent="0.25">
      <c r="A2463" s="42"/>
      <c r="B2463" s="43" t="s">
        <v>11</v>
      </c>
      <c r="C2463" s="44"/>
      <c r="D2463" s="44"/>
      <c r="E2463" s="40"/>
      <c r="F2463" s="45">
        <v>241000</v>
      </c>
      <c r="G2463" s="45">
        <v>235000</v>
      </c>
      <c r="H2463" s="45">
        <v>220000</v>
      </c>
      <c r="I2463" s="45"/>
      <c r="J2463" s="45">
        <v>220000</v>
      </c>
      <c r="K2463" s="45"/>
      <c r="L2463" s="45">
        <v>220000</v>
      </c>
      <c r="M2463" s="45">
        <v>12460540.539999999</v>
      </c>
      <c r="N2463" s="45">
        <v>290000</v>
      </c>
      <c r="O2463" s="45">
        <v>290000</v>
      </c>
      <c r="P2463" s="45">
        <f>SUM(F2463:O2463)</f>
        <v>14176540.539999999</v>
      </c>
      <c r="Q2463" s="45"/>
      <c r="R2463" s="45"/>
    </row>
    <row r="2464" spans="1:18" x14ac:dyDescent="0.25">
      <c r="A2464" s="42"/>
      <c r="B2464" s="46" t="s">
        <v>145</v>
      </c>
      <c r="C2464" s="47"/>
      <c r="D2464" s="47"/>
      <c r="E2464" s="40"/>
      <c r="F2464" s="45">
        <v>0</v>
      </c>
      <c r="G2464" s="45">
        <v>0</v>
      </c>
      <c r="H2464" s="45">
        <v>0</v>
      </c>
      <c r="I2464" s="45"/>
      <c r="J2464" s="45">
        <v>0</v>
      </c>
      <c r="K2464" s="45"/>
      <c r="L2464" s="45">
        <v>0</v>
      </c>
      <c r="M2464" s="45">
        <v>0</v>
      </c>
      <c r="N2464" s="45">
        <v>0</v>
      </c>
      <c r="O2464" s="45">
        <v>0</v>
      </c>
      <c r="P2464" s="45">
        <f>SUM(F2464:O2464)</f>
        <v>0</v>
      </c>
      <c r="Q2464" s="45"/>
      <c r="R2464" s="45"/>
    </row>
    <row r="2465" spans="1:18" x14ac:dyDescent="0.25">
      <c r="A2465" s="42"/>
      <c r="B2465" s="46" t="s">
        <v>146</v>
      </c>
      <c r="C2465" s="47"/>
      <c r="D2465" s="47"/>
      <c r="E2465" s="40"/>
      <c r="F2465" s="45">
        <v>0</v>
      </c>
      <c r="G2465" s="45">
        <v>0</v>
      </c>
      <c r="H2465" s="45">
        <v>0</v>
      </c>
      <c r="I2465" s="45"/>
      <c r="J2465" s="45">
        <v>0</v>
      </c>
      <c r="K2465" s="45"/>
      <c r="L2465" s="45">
        <v>0</v>
      </c>
      <c r="M2465" s="45">
        <v>0</v>
      </c>
      <c r="N2465" s="45">
        <v>0</v>
      </c>
      <c r="O2465" s="45">
        <v>0</v>
      </c>
      <c r="P2465" s="45">
        <f>SUM(F2465:O2465)</f>
        <v>0</v>
      </c>
      <c r="Q2465" s="45"/>
      <c r="R2465" s="45"/>
    </row>
    <row r="2466" spans="1:18" x14ac:dyDescent="0.25">
      <c r="A2466" s="42"/>
      <c r="B2466" s="284" t="s">
        <v>147</v>
      </c>
      <c r="C2466" s="284"/>
      <c r="D2466" s="284"/>
      <c r="E2466" s="40"/>
      <c r="F2466" s="45">
        <f>1028522.88+1037916.66+173476.46</f>
        <v>2239916</v>
      </c>
      <c r="G2466" s="45">
        <v>2263453.65</v>
      </c>
      <c r="H2466" s="45">
        <v>2260486.2400000002</v>
      </c>
      <c r="I2466" s="45"/>
      <c r="J2466" s="45">
        <v>2267696.69</v>
      </c>
      <c r="K2466" s="45"/>
      <c r="L2466" s="45">
        <v>2269404.4500000002</v>
      </c>
      <c r="M2466" s="45">
        <v>2269751.58</v>
      </c>
      <c r="N2466" s="45">
        <v>2306741.23</v>
      </c>
      <c r="O2466" s="45">
        <v>2381592.7000000002</v>
      </c>
      <c r="P2466" s="45">
        <f>SUM(F2466:O2466)</f>
        <v>18259042.540000003</v>
      </c>
      <c r="Q2466" s="45"/>
      <c r="R2466" s="45"/>
    </row>
    <row r="2467" spans="1:18" x14ac:dyDescent="0.25">
      <c r="A2467" s="38" t="s">
        <v>12</v>
      </c>
      <c r="B2467" s="49" t="s">
        <v>13</v>
      </c>
      <c r="C2467" s="44"/>
      <c r="D2467" s="40"/>
      <c r="E2467" s="40"/>
      <c r="F2467" s="41">
        <f>+F2469+F2471+F2472+F2473+F2468</f>
        <v>120540</v>
      </c>
      <c r="G2467" s="41">
        <f>+G2469+G2471+G2472+G2473+G2468+G2477+G2474</f>
        <v>1027154.05</v>
      </c>
      <c r="H2467" s="41">
        <f t="shared" ref="H2467:P2467" si="95">SUM(H2468:H2479)</f>
        <v>4370807.4000000004</v>
      </c>
      <c r="I2467" s="41"/>
      <c r="J2467" s="41">
        <f t="shared" si="95"/>
        <v>1638775.02</v>
      </c>
      <c r="K2467" s="41"/>
      <c r="L2467" s="41">
        <f t="shared" si="95"/>
        <v>1843541.25</v>
      </c>
      <c r="M2467" s="41">
        <f t="shared" si="95"/>
        <v>4630265.46</v>
      </c>
      <c r="N2467" s="41">
        <f t="shared" si="95"/>
        <v>4184482.1600000006</v>
      </c>
      <c r="O2467" s="41">
        <f t="shared" si="95"/>
        <v>3965991.72</v>
      </c>
      <c r="P2467" s="41">
        <f t="shared" si="95"/>
        <v>22223559.100000001</v>
      </c>
      <c r="Q2467" s="41"/>
      <c r="R2467" s="41"/>
    </row>
    <row r="2468" spans="1:18" x14ac:dyDescent="0.25">
      <c r="A2468" s="42"/>
      <c r="B2468" s="43" t="s">
        <v>14</v>
      </c>
      <c r="C2468" s="44"/>
      <c r="D2468" s="44"/>
      <c r="E2468" s="40"/>
      <c r="F2468" s="45">
        <v>14170</v>
      </c>
      <c r="G2468" s="45">
        <v>391287.94</v>
      </c>
      <c r="H2468" s="45">
        <v>828916.72</v>
      </c>
      <c r="I2468" s="45"/>
      <c r="J2468" s="45">
        <v>15739.52</v>
      </c>
      <c r="K2468" s="45"/>
      <c r="L2468" s="45">
        <v>448246.99</v>
      </c>
      <c r="M2468" s="45">
        <v>681237.36</v>
      </c>
      <c r="N2468" s="45">
        <v>592313.17000000004</v>
      </c>
      <c r="O2468" s="45">
        <v>420802.96</v>
      </c>
      <c r="P2468" s="45">
        <f t="shared" ref="P2468:P2479" si="96">SUM(F2468:O2468)</f>
        <v>3392714.6599999997</v>
      </c>
      <c r="Q2468" s="45"/>
      <c r="R2468" s="45"/>
    </row>
    <row r="2469" spans="1:18" x14ac:dyDescent="0.25">
      <c r="A2469" s="50"/>
      <c r="B2469" s="7" t="s">
        <v>15</v>
      </c>
      <c r="C2469" s="284"/>
      <c r="D2469" s="284"/>
      <c r="E2469" s="40"/>
      <c r="F2469" s="45">
        <v>12500</v>
      </c>
      <c r="G2469" s="45">
        <v>0</v>
      </c>
      <c r="H2469" s="45">
        <v>297645</v>
      </c>
      <c r="I2469" s="45"/>
      <c r="J2469" s="45">
        <v>0</v>
      </c>
      <c r="K2469" s="45"/>
      <c r="L2469" s="45">
        <v>0</v>
      </c>
      <c r="M2469" s="45">
        <v>0</v>
      </c>
      <c r="N2469" s="45">
        <v>105000</v>
      </c>
      <c r="O2469" s="45">
        <v>1065000.02</v>
      </c>
      <c r="P2469" s="45">
        <f t="shared" si="96"/>
        <v>1480145.02</v>
      </c>
      <c r="Q2469" s="45"/>
      <c r="R2469" s="45"/>
    </row>
    <row r="2470" spans="1:18" x14ac:dyDescent="0.25">
      <c r="A2470" s="42"/>
      <c r="B2470" s="43" t="s">
        <v>16</v>
      </c>
      <c r="C2470" s="44"/>
      <c r="D2470" s="44"/>
      <c r="E2470" s="40"/>
      <c r="F2470" s="45">
        <v>0</v>
      </c>
      <c r="G2470" s="45">
        <v>0</v>
      </c>
      <c r="H2470" s="45">
        <v>0</v>
      </c>
      <c r="I2470" s="45"/>
      <c r="J2470" s="45">
        <v>0</v>
      </c>
      <c r="K2470" s="45"/>
      <c r="L2470" s="45">
        <v>0</v>
      </c>
      <c r="M2470" s="45">
        <v>221020</v>
      </c>
      <c r="N2470" s="45">
        <v>0</v>
      </c>
      <c r="O2470" s="45">
        <v>0</v>
      </c>
      <c r="P2470" s="45">
        <f t="shared" si="96"/>
        <v>221020</v>
      </c>
      <c r="Q2470" s="45"/>
      <c r="R2470" s="45"/>
    </row>
    <row r="2471" spans="1:18" x14ac:dyDescent="0.25">
      <c r="A2471" s="42"/>
      <c r="B2471" s="51" t="s">
        <v>17</v>
      </c>
      <c r="C2471" s="51"/>
      <c r="D2471" s="51"/>
      <c r="E2471" s="40"/>
      <c r="F2471" s="45">
        <v>0</v>
      </c>
      <c r="G2471" s="45">
        <v>0</v>
      </c>
      <c r="H2471" s="45">
        <v>0</v>
      </c>
      <c r="I2471" s="45"/>
      <c r="J2471" s="45">
        <v>0</v>
      </c>
      <c r="K2471" s="45"/>
      <c r="L2471" s="45">
        <v>0</v>
      </c>
      <c r="M2471" s="45">
        <v>0</v>
      </c>
      <c r="N2471" s="45">
        <v>0</v>
      </c>
      <c r="O2471" s="45">
        <v>0</v>
      </c>
      <c r="P2471" s="45">
        <f t="shared" si="96"/>
        <v>0</v>
      </c>
      <c r="Q2471" s="45"/>
      <c r="R2471" s="45"/>
    </row>
    <row r="2472" spans="1:18" x14ac:dyDescent="0.25">
      <c r="A2472" s="42"/>
      <c r="B2472" s="43" t="s">
        <v>18</v>
      </c>
      <c r="C2472" s="44"/>
      <c r="D2472" s="44"/>
      <c r="E2472" s="52"/>
      <c r="F2472" s="45">
        <v>0</v>
      </c>
      <c r="G2472" s="45">
        <v>189996.11</v>
      </c>
      <c r="H2472" s="45">
        <v>415392.21</v>
      </c>
      <c r="I2472" s="45"/>
      <c r="J2472" s="45">
        <v>392700.01</v>
      </c>
      <c r="K2472" s="45"/>
      <c r="L2472" s="45">
        <v>397692.21</v>
      </c>
      <c r="M2472" s="45">
        <v>1112696.1100000001</v>
      </c>
      <c r="N2472" s="45">
        <v>1746206.09</v>
      </c>
      <c r="O2472" s="45">
        <v>1489240.14</v>
      </c>
      <c r="P2472" s="45">
        <f t="shared" si="96"/>
        <v>5743922.8799999999</v>
      </c>
      <c r="Q2472" s="45"/>
      <c r="R2472" s="45"/>
    </row>
    <row r="2473" spans="1:18" x14ac:dyDescent="0.25">
      <c r="A2473" s="42"/>
      <c r="B2473" s="43" t="s">
        <v>19</v>
      </c>
      <c r="C2473" s="44"/>
      <c r="D2473" s="44"/>
      <c r="E2473" s="40"/>
      <c r="F2473" s="45">
        <v>93870</v>
      </c>
      <c r="G2473" s="45">
        <v>93870</v>
      </c>
      <c r="H2473" s="45">
        <v>1737311.02</v>
      </c>
      <c r="I2473" s="45"/>
      <c r="J2473" s="45">
        <v>105393</v>
      </c>
      <c r="K2473" s="45"/>
      <c r="L2473" s="45">
        <v>105000</v>
      </c>
      <c r="M2473" s="45">
        <v>102495</v>
      </c>
      <c r="N2473" s="45">
        <v>109018</v>
      </c>
      <c r="O2473" s="45">
        <v>0</v>
      </c>
      <c r="P2473" s="45">
        <f t="shared" si="96"/>
        <v>2346957.02</v>
      </c>
      <c r="Q2473" s="45"/>
      <c r="R2473" s="45"/>
    </row>
    <row r="2474" spans="1:18" x14ac:dyDescent="0.25">
      <c r="A2474" s="42"/>
      <c r="B2474" s="43" t="s">
        <v>197</v>
      </c>
      <c r="C2474" s="44"/>
      <c r="D2474" s="44"/>
      <c r="E2474" s="40"/>
      <c r="F2474" s="45">
        <v>0</v>
      </c>
      <c r="G2474" s="45">
        <v>0</v>
      </c>
      <c r="H2474" s="45">
        <v>0</v>
      </c>
      <c r="I2474" s="45"/>
      <c r="J2474" s="45">
        <v>0</v>
      </c>
      <c r="K2474" s="45"/>
      <c r="L2474" s="45">
        <v>0</v>
      </c>
      <c r="M2474" s="45">
        <v>0</v>
      </c>
      <c r="N2474" s="45">
        <v>0</v>
      </c>
      <c r="O2474" s="45">
        <v>0</v>
      </c>
      <c r="P2474" s="45">
        <f t="shared" si="96"/>
        <v>0</v>
      </c>
      <c r="Q2474" s="45"/>
      <c r="R2474" s="45"/>
    </row>
    <row r="2475" spans="1:18" x14ac:dyDescent="0.25">
      <c r="A2475" s="42"/>
      <c r="B2475" s="7" t="s">
        <v>20</v>
      </c>
      <c r="C2475" s="44"/>
      <c r="D2475" s="44"/>
      <c r="E2475" s="40"/>
      <c r="F2475" s="45">
        <v>0</v>
      </c>
      <c r="G2475" s="45">
        <v>0</v>
      </c>
      <c r="H2475" s="45">
        <v>500000</v>
      </c>
      <c r="I2475" s="45"/>
      <c r="J2475" s="45">
        <v>250000</v>
      </c>
      <c r="K2475" s="45"/>
      <c r="L2475" s="45">
        <v>0</v>
      </c>
      <c r="M2475" s="45">
        <v>0</v>
      </c>
      <c r="N2475" s="45">
        <v>1223818.3</v>
      </c>
      <c r="O2475" s="45">
        <v>0</v>
      </c>
      <c r="P2475" s="45">
        <f t="shared" si="96"/>
        <v>1973818.3</v>
      </c>
      <c r="Q2475" s="45"/>
      <c r="R2475" s="45"/>
    </row>
    <row r="2476" spans="1:18" x14ac:dyDescent="0.25">
      <c r="A2476" s="42"/>
      <c r="B2476" s="284" t="s">
        <v>21</v>
      </c>
      <c r="C2476" s="284"/>
      <c r="D2476" s="284"/>
      <c r="E2476" s="284"/>
      <c r="F2476" s="45">
        <v>0</v>
      </c>
      <c r="G2476" s="45">
        <v>0</v>
      </c>
      <c r="H2476" s="45">
        <v>0</v>
      </c>
      <c r="I2476" s="45"/>
      <c r="J2476" s="45">
        <v>0</v>
      </c>
      <c r="K2476" s="45"/>
      <c r="L2476" s="45">
        <v>0</v>
      </c>
      <c r="M2476" s="45">
        <v>0</v>
      </c>
      <c r="N2476" s="45">
        <v>0</v>
      </c>
      <c r="O2476" s="45">
        <v>0</v>
      </c>
      <c r="P2476" s="45">
        <f t="shared" si="96"/>
        <v>0</v>
      </c>
      <c r="Q2476" s="45"/>
      <c r="R2476" s="45"/>
    </row>
    <row r="2477" spans="1:18" x14ac:dyDescent="0.25">
      <c r="A2477" s="42"/>
      <c r="B2477" s="7" t="s">
        <v>22</v>
      </c>
      <c r="C2477" s="284"/>
      <c r="D2477" s="284"/>
      <c r="E2477" s="284"/>
      <c r="F2477" s="45">
        <v>0</v>
      </c>
      <c r="G2477" s="45">
        <v>352000</v>
      </c>
      <c r="H2477" s="45">
        <v>50999.96</v>
      </c>
      <c r="I2477" s="45"/>
      <c r="J2477" s="45">
        <v>334400</v>
      </c>
      <c r="K2477" s="45"/>
      <c r="L2477" s="45">
        <v>448000</v>
      </c>
      <c r="M2477" s="45">
        <v>484400</v>
      </c>
      <c r="N2477" s="45">
        <v>0</v>
      </c>
      <c r="O2477" s="45">
        <v>582822</v>
      </c>
      <c r="P2477" s="45">
        <f t="shared" si="96"/>
        <v>2252621.96</v>
      </c>
      <c r="Q2477" s="45"/>
      <c r="R2477" s="45"/>
    </row>
    <row r="2478" spans="1:18" x14ac:dyDescent="0.25">
      <c r="A2478" s="42"/>
      <c r="B2478" s="7" t="s">
        <v>23</v>
      </c>
      <c r="C2478" s="284"/>
      <c r="D2478" s="284"/>
      <c r="E2478" s="40"/>
      <c r="F2478" s="45">
        <v>0</v>
      </c>
      <c r="G2478" s="45">
        <v>0</v>
      </c>
      <c r="H2478" s="45">
        <v>0</v>
      </c>
      <c r="I2478" s="45"/>
      <c r="J2478" s="45">
        <v>0</v>
      </c>
      <c r="K2478" s="45"/>
      <c r="L2478" s="45">
        <v>0</v>
      </c>
      <c r="M2478" s="45">
        <v>0</v>
      </c>
      <c r="N2478" s="45">
        <v>0</v>
      </c>
      <c r="O2478" s="45">
        <v>0</v>
      </c>
      <c r="P2478" s="45">
        <f t="shared" si="96"/>
        <v>0</v>
      </c>
      <c r="Q2478" s="45"/>
      <c r="R2478" s="45"/>
    </row>
    <row r="2479" spans="1:18" x14ac:dyDescent="0.25">
      <c r="A2479" s="42"/>
      <c r="B2479" s="284" t="s">
        <v>148</v>
      </c>
      <c r="C2479" s="284"/>
      <c r="D2479" s="284"/>
      <c r="E2479" s="40"/>
      <c r="F2479" s="45">
        <v>0</v>
      </c>
      <c r="G2479" s="45">
        <v>442002.04</v>
      </c>
      <c r="H2479" s="45">
        <v>540542.49</v>
      </c>
      <c r="I2479" s="45"/>
      <c r="J2479" s="45">
        <v>540542.49</v>
      </c>
      <c r="K2479" s="45"/>
      <c r="L2479" s="45">
        <v>444602.05</v>
      </c>
      <c r="M2479" s="45">
        <v>2028416.99</v>
      </c>
      <c r="N2479" s="45">
        <v>408126.6</v>
      </c>
      <c r="O2479" s="45">
        <v>408126.6</v>
      </c>
      <c r="P2479" s="45">
        <f t="shared" si="96"/>
        <v>4812359.26</v>
      </c>
      <c r="Q2479" s="45"/>
      <c r="R2479" s="45"/>
    </row>
    <row r="2480" spans="1:18" x14ac:dyDescent="0.25">
      <c r="A2480" s="38" t="s">
        <v>24</v>
      </c>
      <c r="B2480" s="49" t="s">
        <v>25</v>
      </c>
      <c r="C2480" s="44"/>
      <c r="D2480" s="40"/>
      <c r="E2480" s="40"/>
      <c r="F2480" s="41">
        <f>+F2483+F2481+F2482+F2484+F2485+F2486+F2487</f>
        <v>560000</v>
      </c>
      <c r="G2480" s="41">
        <f>+G2483+G2481+G2482+G2484+G2485+G2486+G2487</f>
        <v>1568080</v>
      </c>
      <c r="H2480" s="41">
        <f>+H2483+H2481+H2482+H2484+H2485+H2486+H2487</f>
        <v>3376600</v>
      </c>
      <c r="I2480" s="41"/>
      <c r="J2480" s="41">
        <f>+J2483+J2481+J2482+J2484+J2485+J2486+J2487+J2490</f>
        <v>6108659</v>
      </c>
      <c r="K2480" s="41"/>
      <c r="L2480" s="41">
        <f>+L2483+L2481+L2482+L2484+L2485+L2486+L2487+L2490</f>
        <v>1304900</v>
      </c>
      <c r="M2480" s="41">
        <f>+M2483+M2481+M2482+M2484+M2485+M2486+M2487+M2490</f>
        <v>7721234.8499999996</v>
      </c>
      <c r="N2480" s="41">
        <f>+N2483+N2481+N2482+N2484+N2485+N2486+N2487+N2490</f>
        <v>3131642.51</v>
      </c>
      <c r="O2480" s="41">
        <f>+O2483+O2481+O2482+O2484+O2485+O2486+O2487+O2490</f>
        <v>2460923</v>
      </c>
      <c r="P2480" s="41">
        <f>SUM(P2481:P2490)</f>
        <v>26232039.359999999</v>
      </c>
      <c r="Q2480" s="41"/>
      <c r="R2480" s="41"/>
    </row>
    <row r="2481" spans="1:18" x14ac:dyDescent="0.25">
      <c r="A2481" s="42"/>
      <c r="B2481" s="284" t="s">
        <v>149</v>
      </c>
      <c r="C2481" s="284"/>
      <c r="D2481" s="284"/>
      <c r="E2481" s="40"/>
      <c r="F2481" s="45">
        <v>0</v>
      </c>
      <c r="G2481" s="45">
        <v>0</v>
      </c>
      <c r="H2481" s="45">
        <v>0</v>
      </c>
      <c r="I2481" s="45"/>
      <c r="J2481" s="45">
        <v>0</v>
      </c>
      <c r="K2481" s="45"/>
      <c r="L2481" s="45">
        <v>0</v>
      </c>
      <c r="M2481" s="45">
        <v>733360.3</v>
      </c>
      <c r="N2481" s="45">
        <v>0</v>
      </c>
      <c r="O2481" s="45">
        <v>360380</v>
      </c>
      <c r="P2481" s="45">
        <f t="shared" ref="P2481:P2490" si="97">SUM(F2481:O2481)</f>
        <v>1093740.3</v>
      </c>
      <c r="Q2481" s="45"/>
      <c r="R2481" s="45"/>
    </row>
    <row r="2482" spans="1:18" x14ac:dyDescent="0.25">
      <c r="A2482" s="42"/>
      <c r="B2482" s="43" t="s">
        <v>26</v>
      </c>
      <c r="C2482" s="44"/>
      <c r="D2482" s="44"/>
      <c r="E2482" s="40"/>
      <c r="F2482" s="45">
        <v>0</v>
      </c>
      <c r="G2482" s="45">
        <v>0</v>
      </c>
      <c r="H2482" s="45">
        <v>0</v>
      </c>
      <c r="I2482" s="45"/>
      <c r="J2482" s="45">
        <v>0</v>
      </c>
      <c r="K2482" s="45"/>
      <c r="L2482" s="45">
        <v>0</v>
      </c>
      <c r="M2482" s="45">
        <v>10620</v>
      </c>
      <c r="N2482" s="45">
        <v>0</v>
      </c>
      <c r="O2482" s="45">
        <v>940283</v>
      </c>
      <c r="P2482" s="45">
        <f t="shared" si="97"/>
        <v>950903</v>
      </c>
      <c r="Q2482" s="45"/>
      <c r="R2482" s="45"/>
    </row>
    <row r="2483" spans="1:18" x14ac:dyDescent="0.25">
      <c r="A2483" s="42"/>
      <c r="B2483" s="284" t="s">
        <v>150</v>
      </c>
      <c r="C2483" s="284"/>
      <c r="D2483" s="284"/>
      <c r="E2483" s="40"/>
      <c r="F2483" s="45">
        <v>0</v>
      </c>
      <c r="G2483" s="45">
        <v>0</v>
      </c>
      <c r="H2483" s="45">
        <v>0</v>
      </c>
      <c r="I2483" s="45"/>
      <c r="J2483" s="45">
        <v>0</v>
      </c>
      <c r="K2483" s="45"/>
      <c r="L2483" s="45">
        <v>0</v>
      </c>
      <c r="M2483" s="45">
        <v>0</v>
      </c>
      <c r="N2483" s="45">
        <v>442098.8</v>
      </c>
      <c r="O2483" s="45">
        <v>0</v>
      </c>
      <c r="P2483" s="45">
        <f t="shared" si="97"/>
        <v>442098.8</v>
      </c>
      <c r="Q2483" s="45"/>
      <c r="R2483" s="45"/>
    </row>
    <row r="2484" spans="1:18" x14ac:dyDescent="0.25">
      <c r="A2484" s="42"/>
      <c r="B2484" s="51" t="s">
        <v>27</v>
      </c>
      <c r="C2484" s="51"/>
      <c r="D2484" s="51"/>
      <c r="E2484" s="40"/>
      <c r="F2484" s="45">
        <v>0</v>
      </c>
      <c r="G2484" s="45">
        <v>0</v>
      </c>
      <c r="H2484" s="45">
        <v>0</v>
      </c>
      <c r="I2484" s="45"/>
      <c r="J2484" s="45">
        <v>0</v>
      </c>
      <c r="K2484" s="45"/>
      <c r="L2484" s="45">
        <v>0</v>
      </c>
      <c r="M2484" s="45">
        <v>0</v>
      </c>
      <c r="N2484" s="45">
        <v>0</v>
      </c>
      <c r="O2484" s="45">
        <v>0</v>
      </c>
      <c r="P2484" s="45">
        <f t="shared" si="97"/>
        <v>0</v>
      </c>
      <c r="Q2484" s="45"/>
      <c r="R2484" s="45"/>
    </row>
    <row r="2485" spans="1:18" x14ac:dyDescent="0.25">
      <c r="A2485" s="42"/>
      <c r="B2485" s="284" t="s">
        <v>151</v>
      </c>
      <c r="C2485" s="284"/>
      <c r="D2485" s="284"/>
      <c r="E2485" s="40"/>
      <c r="F2485" s="45">
        <v>0</v>
      </c>
      <c r="G2485" s="45">
        <v>0</v>
      </c>
      <c r="H2485" s="45">
        <v>885000</v>
      </c>
      <c r="I2485" s="45"/>
      <c r="J2485" s="45">
        <v>0</v>
      </c>
      <c r="K2485" s="45"/>
      <c r="L2485" s="45">
        <v>0</v>
      </c>
      <c r="M2485" s="45">
        <v>0</v>
      </c>
      <c r="N2485" s="45">
        <v>312456.36</v>
      </c>
      <c r="O2485" s="45">
        <v>0</v>
      </c>
      <c r="P2485" s="45">
        <f t="shared" si="97"/>
        <v>1197456.3599999999</v>
      </c>
      <c r="Q2485" s="45"/>
      <c r="R2485" s="45"/>
    </row>
    <row r="2486" spans="1:18" x14ac:dyDescent="0.25">
      <c r="A2486" s="42"/>
      <c r="B2486" s="284" t="s">
        <v>152</v>
      </c>
      <c r="C2486" s="284"/>
      <c r="D2486" s="284"/>
      <c r="E2486" s="40"/>
      <c r="F2486" s="45">
        <v>0</v>
      </c>
      <c r="G2486" s="45">
        <v>0</v>
      </c>
      <c r="H2486" s="45">
        <v>0</v>
      </c>
      <c r="I2486" s="45"/>
      <c r="J2486" s="45">
        <v>0</v>
      </c>
      <c r="K2486" s="45"/>
      <c r="L2486" s="45">
        <v>0</v>
      </c>
      <c r="M2486" s="45">
        <v>203940.58</v>
      </c>
      <c r="N2486" s="45">
        <v>0</v>
      </c>
      <c r="O2486" s="45">
        <v>0</v>
      </c>
      <c r="P2486" s="45">
        <f t="shared" si="97"/>
        <v>203940.58</v>
      </c>
      <c r="Q2486" s="45"/>
      <c r="R2486" s="45"/>
    </row>
    <row r="2487" spans="1:18" x14ac:dyDescent="0.25">
      <c r="A2487" s="42"/>
      <c r="B2487" s="7" t="s">
        <v>200</v>
      </c>
      <c r="C2487" s="284"/>
      <c r="D2487" s="284"/>
      <c r="E2487" s="40"/>
      <c r="F2487" s="45">
        <v>560000</v>
      </c>
      <c r="G2487" s="45">
        <v>1568080</v>
      </c>
      <c r="H2487" s="45">
        <v>2491600</v>
      </c>
      <c r="I2487" s="45"/>
      <c r="J2487" s="45">
        <v>2108100</v>
      </c>
      <c r="K2487" s="45"/>
      <c r="L2487" s="45">
        <v>1304900</v>
      </c>
      <c r="M2487" s="45">
        <v>6007860</v>
      </c>
      <c r="N2487" s="45">
        <v>1978826.8</v>
      </c>
      <c r="O2487" s="45">
        <v>1160260</v>
      </c>
      <c r="P2487" s="45">
        <f t="shared" si="97"/>
        <v>17179626.800000001</v>
      </c>
      <c r="Q2487" s="45"/>
      <c r="R2487" s="45"/>
    </row>
    <row r="2488" spans="1:18" x14ac:dyDescent="0.25">
      <c r="A2488" s="42"/>
      <c r="B2488" s="53" t="s">
        <v>30</v>
      </c>
      <c r="C2488" s="284"/>
      <c r="D2488" s="284"/>
      <c r="E2488" s="54"/>
      <c r="F2488" s="45">
        <v>0</v>
      </c>
      <c r="G2488" s="45">
        <v>0</v>
      </c>
      <c r="H2488" s="45">
        <v>0</v>
      </c>
      <c r="I2488" s="45"/>
      <c r="J2488" s="45">
        <v>0</v>
      </c>
      <c r="K2488" s="45"/>
      <c r="L2488" s="45">
        <v>0</v>
      </c>
      <c r="M2488" s="45">
        <v>0</v>
      </c>
      <c r="N2488" s="45">
        <v>0</v>
      </c>
      <c r="O2488" s="45">
        <v>0</v>
      </c>
      <c r="P2488" s="45">
        <f t="shared" si="97"/>
        <v>0</v>
      </c>
      <c r="Q2488" s="45"/>
      <c r="R2488" s="45"/>
    </row>
    <row r="2489" spans="1:18" x14ac:dyDescent="0.25">
      <c r="A2489" s="42"/>
      <c r="B2489" s="53" t="s">
        <v>31</v>
      </c>
      <c r="C2489" s="284"/>
      <c r="D2489" s="284"/>
      <c r="E2489" s="54"/>
      <c r="F2489" s="45">
        <v>0</v>
      </c>
      <c r="G2489" s="45">
        <v>0</v>
      </c>
      <c r="H2489" s="45">
        <v>0</v>
      </c>
      <c r="I2489" s="45"/>
      <c r="J2489" s="45">
        <v>0</v>
      </c>
      <c r="K2489" s="45"/>
      <c r="L2489" s="45">
        <v>0</v>
      </c>
      <c r="M2489" s="45">
        <v>0</v>
      </c>
      <c r="N2489" s="45">
        <v>0</v>
      </c>
      <c r="O2489" s="45">
        <v>0</v>
      </c>
      <c r="P2489" s="45">
        <f t="shared" si="97"/>
        <v>0</v>
      </c>
      <c r="Q2489" s="45"/>
      <c r="R2489" s="45"/>
    </row>
    <row r="2490" spans="1:18" x14ac:dyDescent="0.25">
      <c r="A2490" s="42"/>
      <c r="B2490" s="51" t="s">
        <v>32</v>
      </c>
      <c r="C2490" s="51"/>
      <c r="D2490" s="51"/>
      <c r="E2490" s="40"/>
      <c r="F2490" s="45">
        <v>0</v>
      </c>
      <c r="G2490" s="45">
        <v>0</v>
      </c>
      <c r="H2490" s="45">
        <v>0</v>
      </c>
      <c r="I2490" s="45"/>
      <c r="J2490" s="45">
        <v>4000559</v>
      </c>
      <c r="K2490" s="45"/>
      <c r="L2490" s="45">
        <v>0</v>
      </c>
      <c r="M2490" s="45">
        <v>765453.97</v>
      </c>
      <c r="N2490" s="45">
        <v>398260.55</v>
      </c>
      <c r="O2490" s="45">
        <v>0</v>
      </c>
      <c r="P2490" s="45">
        <f t="shared" si="97"/>
        <v>5164273.5199999996</v>
      </c>
      <c r="Q2490" s="45"/>
      <c r="R2490" s="45"/>
    </row>
    <row r="2491" spans="1:18" x14ac:dyDescent="0.25">
      <c r="A2491" s="38" t="s">
        <v>33</v>
      </c>
      <c r="B2491" s="49" t="s">
        <v>34</v>
      </c>
      <c r="C2491" s="44"/>
      <c r="D2491" s="40"/>
      <c r="E2491" s="40"/>
      <c r="F2491" s="41">
        <v>0</v>
      </c>
      <c r="G2491" s="41">
        <v>0</v>
      </c>
      <c r="H2491" s="41">
        <v>0</v>
      </c>
      <c r="I2491" s="41"/>
      <c r="J2491" s="41">
        <v>0</v>
      </c>
      <c r="K2491" s="41"/>
      <c r="L2491" s="41">
        <v>0</v>
      </c>
      <c r="M2491" s="41">
        <v>0</v>
      </c>
      <c r="N2491" s="41">
        <v>0</v>
      </c>
      <c r="O2491" s="41">
        <v>0</v>
      </c>
      <c r="P2491" s="41">
        <f>SUM(F2491:F2491)</f>
        <v>0</v>
      </c>
      <c r="Q2491" s="41"/>
      <c r="R2491" s="41"/>
    </row>
    <row r="2492" spans="1:18" x14ac:dyDescent="0.25">
      <c r="A2492" s="42"/>
      <c r="B2492" s="417" t="s">
        <v>35</v>
      </c>
      <c r="C2492" s="417"/>
      <c r="D2492" s="417"/>
      <c r="E2492" s="417"/>
      <c r="F2492" s="45">
        <v>0</v>
      </c>
      <c r="G2492" s="45">
        <v>0</v>
      </c>
      <c r="H2492" s="45">
        <v>0</v>
      </c>
      <c r="I2492" s="45"/>
      <c r="J2492" s="45">
        <v>0</v>
      </c>
      <c r="K2492" s="45"/>
      <c r="L2492" s="45">
        <v>0</v>
      </c>
      <c r="M2492" s="45">
        <v>0</v>
      </c>
      <c r="N2492" s="45">
        <v>0</v>
      </c>
      <c r="O2492" s="45">
        <v>0</v>
      </c>
      <c r="P2492" s="45">
        <f t="shared" ref="P2492:P2502" si="98">SUM(F2492:M2492)</f>
        <v>0</v>
      </c>
      <c r="Q2492" s="45"/>
      <c r="R2492" s="45"/>
    </row>
    <row r="2493" spans="1:18" x14ac:dyDescent="0.25">
      <c r="A2493" s="42"/>
      <c r="B2493" s="7" t="s">
        <v>36</v>
      </c>
      <c r="C2493" s="284"/>
      <c r="D2493" s="284"/>
      <c r="E2493" s="284"/>
      <c r="F2493" s="45">
        <v>0</v>
      </c>
      <c r="G2493" s="45">
        <v>0</v>
      </c>
      <c r="H2493" s="45">
        <v>0</v>
      </c>
      <c r="I2493" s="45"/>
      <c r="J2493" s="45">
        <v>0</v>
      </c>
      <c r="K2493" s="45"/>
      <c r="L2493" s="45">
        <v>0</v>
      </c>
      <c r="M2493" s="45">
        <v>0</v>
      </c>
      <c r="N2493" s="45">
        <v>0</v>
      </c>
      <c r="O2493" s="45">
        <v>0</v>
      </c>
      <c r="P2493" s="45">
        <f t="shared" si="98"/>
        <v>0</v>
      </c>
      <c r="Q2493" s="45"/>
      <c r="R2493" s="45"/>
    </row>
    <row r="2494" spans="1:18" x14ac:dyDescent="0.25">
      <c r="A2494" s="42"/>
      <c r="B2494" s="7" t="s">
        <v>37</v>
      </c>
      <c r="C2494" s="284"/>
      <c r="D2494" s="284"/>
      <c r="E2494" s="40"/>
      <c r="F2494" s="45">
        <v>0</v>
      </c>
      <c r="G2494" s="45">
        <v>0</v>
      </c>
      <c r="H2494" s="45">
        <v>0</v>
      </c>
      <c r="I2494" s="45"/>
      <c r="J2494" s="45">
        <v>0</v>
      </c>
      <c r="K2494" s="45"/>
      <c r="L2494" s="45">
        <v>0</v>
      </c>
      <c r="M2494" s="45">
        <v>0</v>
      </c>
      <c r="N2494" s="45">
        <v>0</v>
      </c>
      <c r="O2494" s="45">
        <v>0</v>
      </c>
      <c r="P2494" s="45">
        <f t="shared" si="98"/>
        <v>0</v>
      </c>
      <c r="Q2494" s="45"/>
      <c r="R2494" s="45"/>
    </row>
    <row r="2495" spans="1:18" x14ac:dyDescent="0.25">
      <c r="A2495" s="42"/>
      <c r="B2495" s="7" t="s">
        <v>38</v>
      </c>
      <c r="C2495" s="284"/>
      <c r="D2495" s="284"/>
      <c r="E2495" s="40"/>
      <c r="F2495" s="45">
        <v>0</v>
      </c>
      <c r="G2495" s="45">
        <v>0</v>
      </c>
      <c r="H2495" s="45">
        <v>0</v>
      </c>
      <c r="I2495" s="45"/>
      <c r="J2495" s="45">
        <v>0</v>
      </c>
      <c r="K2495" s="45"/>
      <c r="L2495" s="45">
        <v>0</v>
      </c>
      <c r="M2495" s="45">
        <v>0</v>
      </c>
      <c r="N2495" s="45">
        <v>0</v>
      </c>
      <c r="O2495" s="45">
        <v>0</v>
      </c>
      <c r="P2495" s="45">
        <f t="shared" si="98"/>
        <v>0</v>
      </c>
      <c r="Q2495" s="45"/>
      <c r="R2495" s="45"/>
    </row>
    <row r="2496" spans="1:18" x14ac:dyDescent="0.25">
      <c r="A2496" s="42"/>
      <c r="B2496" s="7" t="s">
        <v>39</v>
      </c>
      <c r="C2496" s="284"/>
      <c r="D2496" s="284"/>
      <c r="E2496" s="40"/>
      <c r="F2496" s="45">
        <v>0</v>
      </c>
      <c r="G2496" s="45">
        <v>0</v>
      </c>
      <c r="H2496" s="45">
        <v>0</v>
      </c>
      <c r="I2496" s="45"/>
      <c r="J2496" s="45">
        <v>0</v>
      </c>
      <c r="K2496" s="45"/>
      <c r="L2496" s="45">
        <v>0</v>
      </c>
      <c r="M2496" s="45">
        <v>0</v>
      </c>
      <c r="N2496" s="45">
        <v>0</v>
      </c>
      <c r="O2496" s="45">
        <v>0</v>
      </c>
      <c r="P2496" s="45">
        <f t="shared" si="98"/>
        <v>0</v>
      </c>
      <c r="Q2496" s="45"/>
      <c r="R2496" s="45"/>
    </row>
    <row r="2497" spans="1:18" x14ac:dyDescent="0.25">
      <c r="A2497" s="42"/>
      <c r="B2497" s="7" t="s">
        <v>40</v>
      </c>
      <c r="C2497" s="284"/>
      <c r="D2497" s="284"/>
      <c r="E2497" s="40"/>
      <c r="F2497" s="45">
        <v>0</v>
      </c>
      <c r="G2497" s="45">
        <v>0</v>
      </c>
      <c r="H2497" s="45">
        <v>0</v>
      </c>
      <c r="I2497" s="45"/>
      <c r="J2497" s="45">
        <v>0</v>
      </c>
      <c r="K2497" s="45"/>
      <c r="L2497" s="45">
        <v>0</v>
      </c>
      <c r="M2497" s="45">
        <v>0</v>
      </c>
      <c r="N2497" s="45">
        <v>0</v>
      </c>
      <c r="O2497" s="45">
        <v>0</v>
      </c>
      <c r="P2497" s="45">
        <f t="shared" si="98"/>
        <v>0</v>
      </c>
      <c r="Q2497" s="45"/>
      <c r="R2497" s="45"/>
    </row>
    <row r="2498" spans="1:18" x14ac:dyDescent="0.25">
      <c r="A2498" s="42"/>
      <c r="B2498" s="7" t="s">
        <v>41</v>
      </c>
      <c r="C2498" s="284"/>
      <c r="D2498" s="284"/>
      <c r="E2498" s="40"/>
      <c r="F2498" s="45">
        <v>0</v>
      </c>
      <c r="G2498" s="45">
        <v>0</v>
      </c>
      <c r="H2498" s="45">
        <v>0</v>
      </c>
      <c r="I2498" s="45"/>
      <c r="J2498" s="45">
        <v>0</v>
      </c>
      <c r="K2498" s="45"/>
      <c r="L2498" s="45">
        <v>0</v>
      </c>
      <c r="M2498" s="45">
        <v>0</v>
      </c>
      <c r="N2498" s="45">
        <v>0</v>
      </c>
      <c r="O2498" s="45">
        <v>0</v>
      </c>
      <c r="P2498" s="45">
        <f t="shared" si="98"/>
        <v>0</v>
      </c>
      <c r="Q2498" s="45"/>
      <c r="R2498" s="45"/>
    </row>
    <row r="2499" spans="1:18" x14ac:dyDescent="0.25">
      <c r="A2499" s="42"/>
      <c r="B2499" s="7" t="s">
        <v>42</v>
      </c>
      <c r="C2499" s="284"/>
      <c r="D2499" s="284"/>
      <c r="E2499" s="40"/>
      <c r="F2499" s="45">
        <v>0</v>
      </c>
      <c r="G2499" s="45">
        <v>0</v>
      </c>
      <c r="H2499" s="45">
        <v>0</v>
      </c>
      <c r="I2499" s="45"/>
      <c r="J2499" s="45">
        <v>0</v>
      </c>
      <c r="K2499" s="45"/>
      <c r="L2499" s="45">
        <v>0</v>
      </c>
      <c r="M2499" s="45">
        <v>0</v>
      </c>
      <c r="N2499" s="45">
        <v>0</v>
      </c>
      <c r="O2499" s="45">
        <v>0</v>
      </c>
      <c r="P2499" s="45">
        <f t="shared" si="98"/>
        <v>0</v>
      </c>
      <c r="Q2499" s="45"/>
      <c r="R2499" s="45"/>
    </row>
    <row r="2500" spans="1:18" x14ac:dyDescent="0.25">
      <c r="A2500" s="42"/>
      <c r="B2500" s="7" t="s">
        <v>41</v>
      </c>
      <c r="C2500" s="284"/>
      <c r="D2500" s="284"/>
      <c r="E2500" s="40"/>
      <c r="F2500" s="45">
        <v>0</v>
      </c>
      <c r="G2500" s="45">
        <v>0</v>
      </c>
      <c r="H2500" s="45">
        <v>0</v>
      </c>
      <c r="I2500" s="45"/>
      <c r="J2500" s="45">
        <v>0</v>
      </c>
      <c r="K2500" s="45"/>
      <c r="L2500" s="45">
        <v>0</v>
      </c>
      <c r="M2500" s="45">
        <v>0</v>
      </c>
      <c r="N2500" s="45">
        <v>0</v>
      </c>
      <c r="O2500" s="45">
        <v>0</v>
      </c>
      <c r="P2500" s="45">
        <f t="shared" si="98"/>
        <v>0</v>
      </c>
      <c r="Q2500" s="45"/>
      <c r="R2500" s="45"/>
    </row>
    <row r="2501" spans="1:18" x14ac:dyDescent="0.25">
      <c r="A2501" s="55"/>
      <c r="B2501" s="56" t="s">
        <v>43</v>
      </c>
      <c r="C2501" s="40"/>
      <c r="D2501" s="40"/>
      <c r="E2501" s="40"/>
      <c r="F2501" s="45">
        <v>0</v>
      </c>
      <c r="G2501" s="45">
        <v>0</v>
      </c>
      <c r="H2501" s="45">
        <v>0</v>
      </c>
      <c r="I2501" s="45"/>
      <c r="J2501" s="45">
        <v>0</v>
      </c>
      <c r="K2501" s="45"/>
      <c r="L2501" s="45">
        <v>0</v>
      </c>
      <c r="M2501" s="45">
        <v>0</v>
      </c>
      <c r="N2501" s="45">
        <v>0</v>
      </c>
      <c r="O2501" s="45">
        <v>0</v>
      </c>
      <c r="P2501" s="45">
        <f t="shared" si="98"/>
        <v>0</v>
      </c>
      <c r="Q2501" s="45"/>
      <c r="R2501" s="45"/>
    </row>
    <row r="2502" spans="1:18" x14ac:dyDescent="0.25">
      <c r="A2502" s="55"/>
      <c r="B2502" s="56" t="s">
        <v>44</v>
      </c>
      <c r="C2502" s="40"/>
      <c r="D2502" s="40"/>
      <c r="E2502" s="40"/>
      <c r="F2502" s="45">
        <v>0</v>
      </c>
      <c r="G2502" s="45">
        <v>0</v>
      </c>
      <c r="H2502" s="45">
        <v>0</v>
      </c>
      <c r="I2502" s="45"/>
      <c r="J2502" s="45">
        <v>0</v>
      </c>
      <c r="K2502" s="45"/>
      <c r="L2502" s="45">
        <v>0</v>
      </c>
      <c r="M2502" s="45">
        <v>0</v>
      </c>
      <c r="N2502" s="45">
        <v>0</v>
      </c>
      <c r="O2502" s="45">
        <v>0</v>
      </c>
      <c r="P2502" s="45">
        <f t="shared" si="98"/>
        <v>0</v>
      </c>
      <c r="Q2502" s="45"/>
      <c r="R2502" s="45"/>
    </row>
    <row r="2503" spans="1:18" x14ac:dyDescent="0.25">
      <c r="A2503" s="55"/>
      <c r="B2503" s="56" t="s">
        <v>45</v>
      </c>
      <c r="C2503" s="40"/>
      <c r="D2503" s="40"/>
      <c r="E2503" s="40"/>
      <c r="F2503" s="45">
        <v>0</v>
      </c>
      <c r="G2503" s="45">
        <v>0</v>
      </c>
      <c r="H2503" s="45">
        <v>0</v>
      </c>
      <c r="I2503" s="45"/>
      <c r="J2503" s="45">
        <v>0</v>
      </c>
      <c r="K2503" s="45"/>
      <c r="L2503" s="45">
        <v>0</v>
      </c>
      <c r="M2503" s="45">
        <v>0</v>
      </c>
      <c r="N2503" s="45">
        <v>0</v>
      </c>
      <c r="O2503" s="45">
        <v>0</v>
      </c>
      <c r="P2503" s="45">
        <f>SUM(F2503:F2503)</f>
        <v>0</v>
      </c>
      <c r="Q2503" s="45"/>
      <c r="R2503" s="45"/>
    </row>
    <row r="2504" spans="1:18" x14ac:dyDescent="0.25">
      <c r="A2504" s="57" t="s">
        <v>46</v>
      </c>
      <c r="B2504" s="58" t="s">
        <v>47</v>
      </c>
      <c r="C2504" s="56"/>
      <c r="D2504" s="56"/>
      <c r="E2504" s="56"/>
      <c r="F2504" s="41">
        <v>0</v>
      </c>
      <c r="G2504" s="41">
        <v>0</v>
      </c>
      <c r="H2504" s="41">
        <v>0</v>
      </c>
      <c r="I2504" s="41"/>
      <c r="J2504" s="41">
        <v>0</v>
      </c>
      <c r="K2504" s="41"/>
      <c r="L2504" s="41">
        <v>0</v>
      </c>
      <c r="M2504" s="41">
        <v>0</v>
      </c>
      <c r="N2504" s="41">
        <v>0</v>
      </c>
      <c r="O2504" s="41">
        <v>0</v>
      </c>
      <c r="P2504" s="41">
        <v>0</v>
      </c>
      <c r="Q2504" s="41"/>
      <c r="R2504" s="41"/>
    </row>
    <row r="2505" spans="1:18" x14ac:dyDescent="0.25">
      <c r="A2505" s="8"/>
      <c r="B2505" s="56" t="s">
        <v>48</v>
      </c>
      <c r="C2505" s="56"/>
      <c r="D2505" s="56"/>
      <c r="E2505" s="56"/>
      <c r="F2505" s="45">
        <v>0</v>
      </c>
      <c r="G2505" s="45">
        <v>0</v>
      </c>
      <c r="H2505" s="45">
        <v>0</v>
      </c>
      <c r="I2505" s="45"/>
      <c r="J2505" s="45">
        <v>0</v>
      </c>
      <c r="K2505" s="45"/>
      <c r="L2505" s="45">
        <v>0</v>
      </c>
      <c r="M2505" s="45">
        <v>0</v>
      </c>
      <c r="N2505" s="45">
        <v>0</v>
      </c>
      <c r="O2505" s="45">
        <v>0</v>
      </c>
      <c r="P2505" s="45">
        <f t="shared" ref="P2505:P2516" si="99">SUM(F2505:F2505)</f>
        <v>0</v>
      </c>
      <c r="Q2505" s="45"/>
      <c r="R2505" s="45"/>
    </row>
    <row r="2506" spans="1:18" x14ac:dyDescent="0.25">
      <c r="A2506" s="8"/>
      <c r="B2506" s="56" t="s">
        <v>49</v>
      </c>
      <c r="C2506" s="56"/>
      <c r="D2506" s="56"/>
      <c r="E2506" s="56"/>
      <c r="F2506" s="45">
        <v>0</v>
      </c>
      <c r="G2506" s="45">
        <v>0</v>
      </c>
      <c r="H2506" s="45">
        <v>0</v>
      </c>
      <c r="I2506" s="45"/>
      <c r="J2506" s="45">
        <v>0</v>
      </c>
      <c r="K2506" s="45"/>
      <c r="L2506" s="45">
        <v>0</v>
      </c>
      <c r="M2506" s="45">
        <v>0</v>
      </c>
      <c r="N2506" s="45">
        <v>0</v>
      </c>
      <c r="O2506" s="45">
        <v>0</v>
      </c>
      <c r="P2506" s="45">
        <f t="shared" si="99"/>
        <v>0</v>
      </c>
      <c r="Q2506" s="45"/>
      <c r="R2506" s="45"/>
    </row>
    <row r="2507" spans="1:18" x14ac:dyDescent="0.25">
      <c r="A2507" s="8"/>
      <c r="B2507" s="56" t="s">
        <v>37</v>
      </c>
      <c r="C2507" s="56"/>
      <c r="D2507" s="56"/>
      <c r="E2507" s="56"/>
      <c r="F2507" s="45">
        <v>0</v>
      </c>
      <c r="G2507" s="45">
        <v>0</v>
      </c>
      <c r="H2507" s="45">
        <v>0</v>
      </c>
      <c r="I2507" s="45"/>
      <c r="J2507" s="45">
        <v>0</v>
      </c>
      <c r="K2507" s="45"/>
      <c r="L2507" s="45">
        <v>0</v>
      </c>
      <c r="M2507" s="45">
        <v>0</v>
      </c>
      <c r="N2507" s="45">
        <v>0</v>
      </c>
      <c r="O2507" s="45">
        <v>0</v>
      </c>
      <c r="P2507" s="45">
        <f t="shared" si="99"/>
        <v>0</v>
      </c>
      <c r="Q2507" s="45"/>
      <c r="R2507" s="45"/>
    </row>
    <row r="2508" spans="1:18" x14ac:dyDescent="0.25">
      <c r="A2508" s="8"/>
      <c r="B2508" s="56" t="s">
        <v>50</v>
      </c>
      <c r="C2508" s="56"/>
      <c r="D2508" s="56"/>
      <c r="E2508" s="56"/>
      <c r="F2508" s="45">
        <v>0</v>
      </c>
      <c r="G2508" s="45">
        <v>0</v>
      </c>
      <c r="H2508" s="45">
        <v>0</v>
      </c>
      <c r="I2508" s="45"/>
      <c r="J2508" s="45">
        <v>0</v>
      </c>
      <c r="K2508" s="45"/>
      <c r="L2508" s="45">
        <v>0</v>
      </c>
      <c r="M2508" s="45">
        <v>0</v>
      </c>
      <c r="N2508" s="45">
        <v>0</v>
      </c>
      <c r="O2508" s="45">
        <v>0</v>
      </c>
      <c r="P2508" s="45">
        <f t="shared" si="99"/>
        <v>0</v>
      </c>
      <c r="Q2508" s="45"/>
      <c r="R2508" s="45"/>
    </row>
    <row r="2509" spans="1:18" x14ac:dyDescent="0.25">
      <c r="A2509" s="8"/>
      <c r="B2509" s="56" t="s">
        <v>39</v>
      </c>
      <c r="C2509" s="56"/>
      <c r="D2509" s="56"/>
      <c r="E2509" s="56"/>
      <c r="F2509" s="45">
        <v>0</v>
      </c>
      <c r="G2509" s="45">
        <v>0</v>
      </c>
      <c r="H2509" s="45">
        <v>0</v>
      </c>
      <c r="I2509" s="45"/>
      <c r="J2509" s="45">
        <v>0</v>
      </c>
      <c r="K2509" s="45"/>
      <c r="L2509" s="45">
        <v>0</v>
      </c>
      <c r="M2509" s="45">
        <v>0</v>
      </c>
      <c r="N2509" s="45">
        <v>0</v>
      </c>
      <c r="O2509" s="45">
        <v>0</v>
      </c>
      <c r="P2509" s="45">
        <f t="shared" si="99"/>
        <v>0</v>
      </c>
      <c r="Q2509" s="45"/>
      <c r="R2509" s="45"/>
    </row>
    <row r="2510" spans="1:18" x14ac:dyDescent="0.25">
      <c r="A2510" s="57"/>
      <c r="B2510" s="56" t="s">
        <v>51</v>
      </c>
      <c r="C2510" s="56"/>
      <c r="D2510" s="56"/>
      <c r="E2510" s="56"/>
      <c r="F2510" s="45">
        <v>0</v>
      </c>
      <c r="G2510" s="45">
        <v>0</v>
      </c>
      <c r="H2510" s="45">
        <v>0</v>
      </c>
      <c r="I2510" s="45"/>
      <c r="J2510" s="45">
        <v>0</v>
      </c>
      <c r="K2510" s="45"/>
      <c r="L2510" s="45">
        <v>0</v>
      </c>
      <c r="M2510" s="45">
        <v>0</v>
      </c>
      <c r="N2510" s="45">
        <v>0</v>
      </c>
      <c r="O2510" s="45">
        <v>0</v>
      </c>
      <c r="P2510" s="45">
        <f t="shared" si="99"/>
        <v>0</v>
      </c>
      <c r="Q2510" s="45"/>
      <c r="R2510" s="45"/>
    </row>
    <row r="2511" spans="1:18" x14ac:dyDescent="0.25">
      <c r="A2511" s="8"/>
      <c r="B2511" s="7" t="s">
        <v>41</v>
      </c>
      <c r="C2511" s="7"/>
      <c r="D2511" s="7"/>
      <c r="E2511" s="7"/>
      <c r="F2511" s="45">
        <v>0</v>
      </c>
      <c r="G2511" s="45">
        <v>0</v>
      </c>
      <c r="H2511" s="45">
        <v>0</v>
      </c>
      <c r="I2511" s="45"/>
      <c r="J2511" s="45">
        <v>0</v>
      </c>
      <c r="K2511" s="45"/>
      <c r="L2511" s="45">
        <v>0</v>
      </c>
      <c r="M2511" s="45">
        <v>0</v>
      </c>
      <c r="N2511" s="45">
        <v>0</v>
      </c>
      <c r="O2511" s="45">
        <v>0</v>
      </c>
      <c r="P2511" s="45">
        <f t="shared" si="99"/>
        <v>0</v>
      </c>
      <c r="Q2511" s="45"/>
      <c r="R2511" s="45"/>
    </row>
    <row r="2512" spans="1:18" x14ac:dyDescent="0.25">
      <c r="A2512" s="42"/>
      <c r="B2512" s="7" t="s">
        <v>52</v>
      </c>
      <c r="C2512" s="7"/>
      <c r="D2512" s="7"/>
      <c r="E2512" s="7"/>
      <c r="F2512" s="45">
        <v>0</v>
      </c>
      <c r="G2512" s="45">
        <v>0</v>
      </c>
      <c r="H2512" s="45">
        <v>0</v>
      </c>
      <c r="I2512" s="45"/>
      <c r="J2512" s="45">
        <v>0</v>
      </c>
      <c r="K2512" s="45"/>
      <c r="L2512" s="45">
        <v>0</v>
      </c>
      <c r="M2512" s="45">
        <v>0</v>
      </c>
      <c r="N2512" s="45">
        <v>0</v>
      </c>
      <c r="O2512" s="45">
        <v>0</v>
      </c>
      <c r="P2512" s="45">
        <f t="shared" si="99"/>
        <v>0</v>
      </c>
      <c r="Q2512" s="45"/>
      <c r="R2512" s="45"/>
    </row>
    <row r="2513" spans="1:18" x14ac:dyDescent="0.25">
      <c r="A2513" s="42"/>
      <c r="B2513" s="7" t="s">
        <v>41</v>
      </c>
      <c r="C2513" s="7"/>
      <c r="D2513" s="7"/>
      <c r="E2513" s="7"/>
      <c r="F2513" s="45">
        <v>0</v>
      </c>
      <c r="G2513" s="45">
        <v>0</v>
      </c>
      <c r="H2513" s="45">
        <v>0</v>
      </c>
      <c r="I2513" s="45"/>
      <c r="J2513" s="45">
        <v>0</v>
      </c>
      <c r="K2513" s="45"/>
      <c r="L2513" s="45">
        <v>0</v>
      </c>
      <c r="M2513" s="45">
        <v>0</v>
      </c>
      <c r="N2513" s="45">
        <v>0</v>
      </c>
      <c r="O2513" s="45">
        <v>0</v>
      </c>
      <c r="P2513" s="45">
        <f t="shared" si="99"/>
        <v>0</v>
      </c>
      <c r="Q2513" s="45"/>
      <c r="R2513" s="45"/>
    </row>
    <row r="2514" spans="1:18" x14ac:dyDescent="0.25">
      <c r="A2514" s="42"/>
      <c r="B2514" s="7" t="s">
        <v>53</v>
      </c>
      <c r="C2514" s="7"/>
      <c r="D2514" s="7"/>
      <c r="E2514" s="7"/>
      <c r="F2514" s="45">
        <v>0</v>
      </c>
      <c r="G2514" s="45">
        <v>0</v>
      </c>
      <c r="H2514" s="45">
        <v>0</v>
      </c>
      <c r="I2514" s="45"/>
      <c r="J2514" s="45">
        <v>0</v>
      </c>
      <c r="K2514" s="45"/>
      <c r="L2514" s="45">
        <v>0</v>
      </c>
      <c r="M2514" s="45">
        <v>0</v>
      </c>
      <c r="N2514" s="45">
        <v>0</v>
      </c>
      <c r="O2514" s="45">
        <v>0</v>
      </c>
      <c r="P2514" s="45">
        <f t="shared" si="99"/>
        <v>0</v>
      </c>
      <c r="Q2514" s="45"/>
      <c r="R2514" s="45"/>
    </row>
    <row r="2515" spans="1:18" x14ac:dyDescent="0.25">
      <c r="A2515" s="42"/>
      <c r="B2515" s="7" t="s">
        <v>54</v>
      </c>
      <c r="C2515" s="7"/>
      <c r="D2515" s="7"/>
      <c r="E2515" s="7"/>
      <c r="F2515" s="45">
        <v>0</v>
      </c>
      <c r="G2515" s="45">
        <v>0</v>
      </c>
      <c r="H2515" s="45">
        <v>0</v>
      </c>
      <c r="I2515" s="45"/>
      <c r="J2515" s="45">
        <v>0</v>
      </c>
      <c r="K2515" s="45"/>
      <c r="L2515" s="45">
        <v>0</v>
      </c>
      <c r="M2515" s="45">
        <v>0</v>
      </c>
      <c r="N2515" s="45">
        <v>0</v>
      </c>
      <c r="O2515" s="45">
        <v>0</v>
      </c>
      <c r="P2515" s="45">
        <f t="shared" si="99"/>
        <v>0</v>
      </c>
      <c r="Q2515" s="45"/>
      <c r="R2515" s="45"/>
    </row>
    <row r="2516" spans="1:18" x14ac:dyDescent="0.25">
      <c r="A2516" s="42"/>
      <c r="B2516" s="7" t="s">
        <v>45</v>
      </c>
      <c r="C2516" s="7"/>
      <c r="D2516" s="7"/>
      <c r="E2516" s="7"/>
      <c r="F2516" s="45">
        <v>0</v>
      </c>
      <c r="G2516" s="45">
        <v>0</v>
      </c>
      <c r="H2516" s="45">
        <v>0</v>
      </c>
      <c r="I2516" s="45"/>
      <c r="J2516" s="45">
        <v>0</v>
      </c>
      <c r="K2516" s="45"/>
      <c r="L2516" s="45">
        <v>0</v>
      </c>
      <c r="M2516" s="45">
        <v>0</v>
      </c>
      <c r="N2516" s="45">
        <v>0</v>
      </c>
      <c r="O2516" s="45">
        <v>0</v>
      </c>
      <c r="P2516" s="45">
        <f t="shared" si="99"/>
        <v>0</v>
      </c>
      <c r="Q2516" s="45"/>
      <c r="R2516" s="45"/>
    </row>
    <row r="2517" spans="1:18" x14ac:dyDescent="0.25">
      <c r="A2517" s="59" t="s">
        <v>55</v>
      </c>
      <c r="B2517" s="60" t="s">
        <v>56</v>
      </c>
      <c r="C2517" s="7"/>
      <c r="D2517" s="7"/>
      <c r="E2517" s="7"/>
      <c r="F2517" s="41">
        <v>0</v>
      </c>
      <c r="G2517" s="41">
        <v>0</v>
      </c>
      <c r="H2517" s="41">
        <v>0</v>
      </c>
      <c r="I2517" s="41"/>
      <c r="J2517" s="41">
        <v>0</v>
      </c>
      <c r="K2517" s="41"/>
      <c r="L2517" s="41">
        <v>0</v>
      </c>
      <c r="M2517" s="41">
        <f>+M2518+M2519</f>
        <v>749823.62</v>
      </c>
      <c r="N2517" s="41">
        <f>+N2518+N2519</f>
        <v>0</v>
      </c>
      <c r="O2517" s="41">
        <f>+O2518+O2519</f>
        <v>210003.54</v>
      </c>
      <c r="P2517" s="41">
        <f>SUM(P2518:P2527)</f>
        <v>959827.16</v>
      </c>
      <c r="Q2517" s="41"/>
      <c r="R2517" s="41"/>
    </row>
    <row r="2518" spans="1:18" x14ac:dyDescent="0.25">
      <c r="A2518" s="42"/>
      <c r="B2518" s="7" t="s">
        <v>57</v>
      </c>
      <c r="C2518" s="7"/>
      <c r="D2518" s="7"/>
      <c r="E2518" s="7"/>
      <c r="F2518" s="45">
        <v>0</v>
      </c>
      <c r="G2518" s="45">
        <v>0</v>
      </c>
      <c r="H2518" s="45">
        <v>0</v>
      </c>
      <c r="I2518" s="45"/>
      <c r="J2518" s="45">
        <v>0</v>
      </c>
      <c r="K2518" s="45"/>
      <c r="L2518" s="45">
        <v>0</v>
      </c>
      <c r="M2518" s="45">
        <v>649523.62</v>
      </c>
      <c r="N2518" s="45">
        <v>0</v>
      </c>
      <c r="O2518" s="45">
        <v>210003.54</v>
      </c>
      <c r="P2518" s="45">
        <f t="shared" ref="P2518:P2528" si="100">SUM(F2518:O2518)</f>
        <v>859527.16</v>
      </c>
      <c r="Q2518" s="45"/>
      <c r="R2518" s="45"/>
    </row>
    <row r="2519" spans="1:18" x14ac:dyDescent="0.25">
      <c r="A2519" s="42"/>
      <c r="B2519" s="7" t="s">
        <v>58</v>
      </c>
      <c r="C2519" s="7"/>
      <c r="D2519" s="7"/>
      <c r="E2519" s="7"/>
      <c r="F2519" s="45">
        <v>0</v>
      </c>
      <c r="G2519" s="45">
        <v>0</v>
      </c>
      <c r="H2519" s="45">
        <v>0</v>
      </c>
      <c r="I2519" s="45"/>
      <c r="J2519" s="45">
        <v>0</v>
      </c>
      <c r="K2519" s="45"/>
      <c r="L2519" s="45">
        <v>0</v>
      </c>
      <c r="M2519" s="45">
        <v>100300</v>
      </c>
      <c r="N2519" s="45">
        <v>0</v>
      </c>
      <c r="O2519" s="45">
        <v>0</v>
      </c>
      <c r="P2519" s="45">
        <f t="shared" si="100"/>
        <v>100300</v>
      </c>
      <c r="Q2519" s="45"/>
      <c r="R2519" s="45"/>
    </row>
    <row r="2520" spans="1:18" x14ac:dyDescent="0.25">
      <c r="A2520" s="42"/>
      <c r="B2520" s="7" t="s">
        <v>59</v>
      </c>
      <c r="C2520" s="7"/>
      <c r="D2520" s="7"/>
      <c r="E2520" s="7"/>
      <c r="F2520" s="45">
        <v>0</v>
      </c>
      <c r="G2520" s="45">
        <v>0</v>
      </c>
      <c r="H2520" s="45">
        <v>0</v>
      </c>
      <c r="I2520" s="45"/>
      <c r="J2520" s="45">
        <v>0</v>
      </c>
      <c r="K2520" s="45"/>
      <c r="L2520" s="45">
        <v>0</v>
      </c>
      <c r="M2520" s="45">
        <v>0</v>
      </c>
      <c r="N2520" s="45">
        <v>0</v>
      </c>
      <c r="O2520" s="45">
        <v>0</v>
      </c>
      <c r="P2520" s="45">
        <f t="shared" si="100"/>
        <v>0</v>
      </c>
      <c r="Q2520" s="45"/>
      <c r="R2520" s="45"/>
    </row>
    <row r="2521" spans="1:18" x14ac:dyDescent="0.25">
      <c r="A2521" s="42"/>
      <c r="B2521" s="7" t="s">
        <v>60</v>
      </c>
      <c r="C2521" s="7"/>
      <c r="D2521" s="7"/>
      <c r="E2521" s="7"/>
      <c r="F2521" s="45">
        <v>0</v>
      </c>
      <c r="G2521" s="45">
        <v>0</v>
      </c>
      <c r="H2521" s="45">
        <v>0</v>
      </c>
      <c r="I2521" s="45"/>
      <c r="J2521" s="45">
        <v>0</v>
      </c>
      <c r="K2521" s="45"/>
      <c r="L2521" s="45">
        <v>0</v>
      </c>
      <c r="M2521" s="45">
        <v>0</v>
      </c>
      <c r="N2521" s="45">
        <v>0</v>
      </c>
      <c r="O2521" s="45">
        <v>0</v>
      </c>
      <c r="P2521" s="45">
        <f t="shared" si="100"/>
        <v>0</v>
      </c>
      <c r="Q2521" s="45"/>
      <c r="R2521" s="45"/>
    </row>
    <row r="2522" spans="1:18" x14ac:dyDescent="0.25">
      <c r="A2522" s="42"/>
      <c r="B2522" s="7" t="s">
        <v>61</v>
      </c>
      <c r="C2522" s="7"/>
      <c r="D2522" s="7"/>
      <c r="E2522" s="7"/>
      <c r="F2522" s="45">
        <v>0</v>
      </c>
      <c r="G2522" s="45">
        <v>0</v>
      </c>
      <c r="H2522" s="45">
        <v>0</v>
      </c>
      <c r="I2522" s="45"/>
      <c r="J2522" s="45">
        <v>0</v>
      </c>
      <c r="K2522" s="45"/>
      <c r="L2522" s="45">
        <v>0</v>
      </c>
      <c r="M2522" s="45">
        <v>0</v>
      </c>
      <c r="N2522" s="45">
        <v>0</v>
      </c>
      <c r="O2522" s="45">
        <v>0</v>
      </c>
      <c r="P2522" s="45">
        <f t="shared" si="100"/>
        <v>0</v>
      </c>
      <c r="Q2522" s="45"/>
      <c r="R2522" s="45"/>
    </row>
    <row r="2523" spans="1:18" x14ac:dyDescent="0.25">
      <c r="A2523" s="42"/>
      <c r="B2523" s="7" t="s">
        <v>62</v>
      </c>
      <c r="C2523" s="7"/>
      <c r="D2523" s="7"/>
      <c r="E2523" s="7"/>
      <c r="F2523" s="45">
        <v>0</v>
      </c>
      <c r="G2523" s="45">
        <v>0</v>
      </c>
      <c r="H2523" s="45">
        <v>0</v>
      </c>
      <c r="I2523" s="45"/>
      <c r="J2523" s="45">
        <v>0</v>
      </c>
      <c r="K2523" s="45"/>
      <c r="L2523" s="45">
        <v>0</v>
      </c>
      <c r="M2523" s="45">
        <v>0</v>
      </c>
      <c r="N2523" s="45">
        <v>0</v>
      </c>
      <c r="O2523" s="45">
        <v>0</v>
      </c>
      <c r="P2523" s="45">
        <f t="shared" si="100"/>
        <v>0</v>
      </c>
      <c r="Q2523" s="45"/>
      <c r="R2523" s="45"/>
    </row>
    <row r="2524" spans="1:18" x14ac:dyDescent="0.25">
      <c r="A2524" s="42"/>
      <c r="B2524" s="7" t="s">
        <v>63</v>
      </c>
      <c r="C2524" s="7"/>
      <c r="D2524" s="7"/>
      <c r="E2524" s="7"/>
      <c r="F2524" s="45">
        <v>0</v>
      </c>
      <c r="G2524" s="45">
        <v>0</v>
      </c>
      <c r="H2524" s="45">
        <v>0</v>
      </c>
      <c r="I2524" s="45"/>
      <c r="J2524" s="45">
        <v>0</v>
      </c>
      <c r="K2524" s="45"/>
      <c r="L2524" s="45">
        <v>0</v>
      </c>
      <c r="M2524" s="45">
        <v>0</v>
      </c>
      <c r="N2524" s="45">
        <v>0</v>
      </c>
      <c r="O2524" s="45">
        <v>0</v>
      </c>
      <c r="P2524" s="45">
        <f t="shared" si="100"/>
        <v>0</v>
      </c>
      <c r="Q2524" s="45"/>
      <c r="R2524" s="45"/>
    </row>
    <row r="2525" spans="1:18" x14ac:dyDescent="0.25">
      <c r="A2525" s="42"/>
      <c r="B2525" s="7" t="s">
        <v>64</v>
      </c>
      <c r="C2525" s="7"/>
      <c r="D2525" s="7"/>
      <c r="E2525" s="7"/>
      <c r="F2525" s="45">
        <v>0</v>
      </c>
      <c r="G2525" s="45">
        <v>0</v>
      </c>
      <c r="H2525" s="45">
        <v>0</v>
      </c>
      <c r="I2525" s="45"/>
      <c r="J2525" s="45">
        <v>0</v>
      </c>
      <c r="K2525" s="45"/>
      <c r="L2525" s="45">
        <v>0</v>
      </c>
      <c r="M2525" s="45">
        <v>0</v>
      </c>
      <c r="N2525" s="45">
        <v>0</v>
      </c>
      <c r="O2525" s="45">
        <v>0</v>
      </c>
      <c r="P2525" s="45">
        <f t="shared" si="100"/>
        <v>0</v>
      </c>
      <c r="Q2525" s="45"/>
      <c r="R2525" s="45"/>
    </row>
    <row r="2526" spans="1:18" x14ac:dyDescent="0.25">
      <c r="A2526" s="42"/>
      <c r="B2526" s="7" t="s">
        <v>65</v>
      </c>
      <c r="C2526" s="7"/>
      <c r="D2526" s="7"/>
      <c r="E2526" s="7"/>
      <c r="F2526" s="45">
        <v>0</v>
      </c>
      <c r="G2526" s="45">
        <v>0</v>
      </c>
      <c r="H2526" s="45">
        <v>0</v>
      </c>
      <c r="I2526" s="45"/>
      <c r="J2526" s="45">
        <v>0</v>
      </c>
      <c r="K2526" s="45"/>
      <c r="L2526" s="45">
        <v>0</v>
      </c>
      <c r="M2526" s="45">
        <v>0</v>
      </c>
      <c r="N2526" s="45">
        <v>0</v>
      </c>
      <c r="O2526" s="45">
        <v>0</v>
      </c>
      <c r="P2526" s="45">
        <f t="shared" si="100"/>
        <v>0</v>
      </c>
      <c r="Q2526" s="45"/>
      <c r="R2526" s="45"/>
    </row>
    <row r="2527" spans="1:18" x14ac:dyDescent="0.25">
      <c r="A2527" s="42"/>
      <c r="B2527" s="7" t="s">
        <v>66</v>
      </c>
      <c r="C2527" s="7"/>
      <c r="D2527" s="7"/>
      <c r="E2527" s="7"/>
      <c r="F2527" s="45">
        <v>0</v>
      </c>
      <c r="G2527" s="45">
        <v>0</v>
      </c>
      <c r="H2527" s="45">
        <v>0</v>
      </c>
      <c r="I2527" s="45"/>
      <c r="J2527" s="45">
        <v>0</v>
      </c>
      <c r="K2527" s="45"/>
      <c r="L2527" s="45">
        <v>0</v>
      </c>
      <c r="M2527" s="45">
        <v>0</v>
      </c>
      <c r="N2527" s="45">
        <v>0</v>
      </c>
      <c r="O2527" s="45">
        <v>0</v>
      </c>
      <c r="P2527" s="45">
        <f t="shared" si="100"/>
        <v>0</v>
      </c>
      <c r="Q2527" s="45"/>
      <c r="R2527" s="45"/>
    </row>
    <row r="2528" spans="1:18" x14ac:dyDescent="0.25">
      <c r="A2528" s="42"/>
      <c r="B2528" s="7" t="s">
        <v>67</v>
      </c>
      <c r="C2528" s="7"/>
      <c r="D2528" s="7"/>
      <c r="E2528" s="7"/>
      <c r="F2528" s="45">
        <v>0</v>
      </c>
      <c r="G2528" s="45">
        <v>0</v>
      </c>
      <c r="H2528" s="45">
        <v>0</v>
      </c>
      <c r="I2528" s="45"/>
      <c r="J2528" s="45">
        <v>0</v>
      </c>
      <c r="K2528" s="45"/>
      <c r="L2528" s="45">
        <v>0</v>
      </c>
      <c r="M2528" s="45">
        <v>0</v>
      </c>
      <c r="N2528" s="45">
        <v>0</v>
      </c>
      <c r="O2528" s="45">
        <v>0</v>
      </c>
      <c r="P2528" s="45">
        <f t="shared" si="100"/>
        <v>0</v>
      </c>
      <c r="Q2528" s="45"/>
      <c r="R2528" s="45"/>
    </row>
    <row r="2529" spans="1:18" x14ac:dyDescent="0.25">
      <c r="A2529" s="59" t="s">
        <v>68</v>
      </c>
      <c r="B2529" s="60" t="s">
        <v>69</v>
      </c>
      <c r="C2529" s="7"/>
      <c r="D2529" s="7"/>
      <c r="E2529" s="7"/>
      <c r="F2529" s="41">
        <v>0</v>
      </c>
      <c r="G2529" s="41">
        <v>0</v>
      </c>
      <c r="H2529" s="41">
        <v>0</v>
      </c>
      <c r="I2529" s="41"/>
      <c r="J2529" s="41">
        <v>0</v>
      </c>
      <c r="K2529" s="41"/>
      <c r="L2529" s="41">
        <v>0</v>
      </c>
      <c r="M2529" s="41">
        <v>0</v>
      </c>
      <c r="N2529" s="41">
        <v>0</v>
      </c>
      <c r="O2529" s="41">
        <v>0</v>
      </c>
      <c r="P2529" s="41">
        <v>0</v>
      </c>
      <c r="Q2529" s="41"/>
      <c r="R2529" s="41"/>
    </row>
    <row r="2530" spans="1:18" x14ac:dyDescent="0.25">
      <c r="A2530" s="59"/>
      <c r="B2530" s="7" t="s">
        <v>70</v>
      </c>
      <c r="C2530" s="7"/>
      <c r="D2530" s="7"/>
      <c r="E2530" s="7"/>
      <c r="F2530" s="45">
        <v>0</v>
      </c>
      <c r="G2530" s="45">
        <v>0</v>
      </c>
      <c r="H2530" s="45">
        <v>0</v>
      </c>
      <c r="I2530" s="45"/>
      <c r="J2530" s="45">
        <v>0</v>
      </c>
      <c r="K2530" s="45"/>
      <c r="L2530" s="45">
        <v>0</v>
      </c>
      <c r="M2530" s="45">
        <v>0</v>
      </c>
      <c r="N2530" s="45">
        <v>0</v>
      </c>
      <c r="O2530" s="45">
        <v>0</v>
      </c>
      <c r="P2530" s="45">
        <f t="shared" ref="P2530:P2545" si="101">SUM(F2530:F2530)</f>
        <v>0</v>
      </c>
      <c r="Q2530" s="45"/>
      <c r="R2530" s="45"/>
    </row>
    <row r="2531" spans="1:18" x14ac:dyDescent="0.25">
      <c r="A2531" s="59"/>
      <c r="B2531" s="7" t="s">
        <v>71</v>
      </c>
      <c r="C2531" s="7"/>
      <c r="D2531" s="7"/>
      <c r="E2531" s="7"/>
      <c r="F2531" s="45">
        <v>0</v>
      </c>
      <c r="G2531" s="45">
        <v>0</v>
      </c>
      <c r="H2531" s="45">
        <v>0</v>
      </c>
      <c r="I2531" s="45"/>
      <c r="J2531" s="45">
        <v>0</v>
      </c>
      <c r="K2531" s="45"/>
      <c r="L2531" s="45">
        <v>0</v>
      </c>
      <c r="M2531" s="45">
        <v>0</v>
      </c>
      <c r="N2531" s="45">
        <v>0</v>
      </c>
      <c r="O2531" s="45">
        <v>0</v>
      </c>
      <c r="P2531" s="45">
        <f t="shared" si="101"/>
        <v>0</v>
      </c>
      <c r="Q2531" s="45"/>
      <c r="R2531" s="45"/>
    </row>
    <row r="2532" spans="1:18" x14ac:dyDescent="0.25">
      <c r="A2532" s="59"/>
      <c r="B2532" s="7" t="s">
        <v>72</v>
      </c>
      <c r="C2532" s="7"/>
      <c r="D2532" s="7"/>
      <c r="E2532" s="7"/>
      <c r="F2532" s="45">
        <v>0</v>
      </c>
      <c r="G2532" s="45">
        <v>0</v>
      </c>
      <c r="H2532" s="45">
        <v>0</v>
      </c>
      <c r="I2532" s="45"/>
      <c r="J2532" s="45">
        <v>0</v>
      </c>
      <c r="K2532" s="45"/>
      <c r="L2532" s="45">
        <v>0</v>
      </c>
      <c r="M2532" s="45">
        <v>0</v>
      </c>
      <c r="N2532" s="45">
        <v>0</v>
      </c>
      <c r="O2532" s="45">
        <v>0</v>
      </c>
      <c r="P2532" s="45">
        <f t="shared" si="101"/>
        <v>0</v>
      </c>
      <c r="Q2532" s="45"/>
      <c r="R2532" s="45"/>
    </row>
    <row r="2533" spans="1:18" x14ac:dyDescent="0.25">
      <c r="A2533" s="59"/>
      <c r="B2533" s="7" t="s">
        <v>73</v>
      </c>
      <c r="C2533" s="7"/>
      <c r="D2533" s="7"/>
      <c r="E2533" s="7"/>
      <c r="F2533" s="45">
        <v>0</v>
      </c>
      <c r="G2533" s="45">
        <v>0</v>
      </c>
      <c r="H2533" s="45">
        <v>0</v>
      </c>
      <c r="I2533" s="45"/>
      <c r="J2533" s="45">
        <v>0</v>
      </c>
      <c r="K2533" s="45"/>
      <c r="L2533" s="45">
        <v>0</v>
      </c>
      <c r="M2533" s="45">
        <v>0</v>
      </c>
      <c r="N2533" s="45">
        <v>0</v>
      </c>
      <c r="O2533" s="45">
        <v>0</v>
      </c>
      <c r="P2533" s="45">
        <f t="shared" si="101"/>
        <v>0</v>
      </c>
      <c r="Q2533" s="45"/>
      <c r="R2533" s="45"/>
    </row>
    <row r="2534" spans="1:18" x14ac:dyDescent="0.25">
      <c r="A2534" s="59"/>
      <c r="B2534" s="7" t="s">
        <v>74</v>
      </c>
      <c r="C2534" s="7"/>
      <c r="D2534" s="7"/>
      <c r="E2534" s="7"/>
      <c r="F2534" s="45">
        <v>0</v>
      </c>
      <c r="G2534" s="45">
        <v>0</v>
      </c>
      <c r="H2534" s="45">
        <v>0</v>
      </c>
      <c r="I2534" s="45"/>
      <c r="J2534" s="45">
        <v>0</v>
      </c>
      <c r="K2534" s="45"/>
      <c r="L2534" s="45">
        <v>0</v>
      </c>
      <c r="M2534" s="45">
        <v>0</v>
      </c>
      <c r="N2534" s="45">
        <v>0</v>
      </c>
      <c r="O2534" s="45">
        <v>0</v>
      </c>
      <c r="P2534" s="45">
        <f t="shared" si="101"/>
        <v>0</v>
      </c>
      <c r="Q2534" s="45"/>
      <c r="R2534" s="45"/>
    </row>
    <row r="2535" spans="1:18" x14ac:dyDescent="0.25">
      <c r="A2535" s="59" t="s">
        <v>75</v>
      </c>
      <c r="B2535" s="60" t="s">
        <v>76</v>
      </c>
      <c r="C2535" s="7"/>
      <c r="D2535" s="7"/>
      <c r="E2535" s="7"/>
      <c r="F2535" s="41">
        <v>0</v>
      </c>
      <c r="G2535" s="41">
        <v>0</v>
      </c>
      <c r="H2535" s="41">
        <v>0</v>
      </c>
      <c r="I2535" s="41"/>
      <c r="J2535" s="41">
        <v>0</v>
      </c>
      <c r="K2535" s="41"/>
      <c r="L2535" s="41">
        <v>0</v>
      </c>
      <c r="M2535" s="41">
        <v>0</v>
      </c>
      <c r="N2535" s="41">
        <v>0</v>
      </c>
      <c r="O2535" s="41">
        <v>0</v>
      </c>
      <c r="P2535" s="45">
        <f t="shared" si="101"/>
        <v>0</v>
      </c>
      <c r="Q2535" s="45"/>
      <c r="R2535" s="45"/>
    </row>
    <row r="2536" spans="1:18" x14ac:dyDescent="0.25">
      <c r="A2536" s="59"/>
      <c r="B2536" s="60" t="s">
        <v>77</v>
      </c>
      <c r="C2536" s="7"/>
      <c r="D2536" s="7"/>
      <c r="E2536" s="7"/>
      <c r="F2536" s="45">
        <v>0</v>
      </c>
      <c r="G2536" s="45">
        <v>0</v>
      </c>
      <c r="H2536" s="45">
        <v>0</v>
      </c>
      <c r="I2536" s="45"/>
      <c r="J2536" s="45">
        <v>0</v>
      </c>
      <c r="K2536" s="45"/>
      <c r="L2536" s="45">
        <v>0</v>
      </c>
      <c r="M2536" s="45">
        <v>0</v>
      </c>
      <c r="N2536" s="45">
        <v>0</v>
      </c>
      <c r="O2536" s="45">
        <v>0</v>
      </c>
      <c r="P2536" s="45">
        <f t="shared" si="101"/>
        <v>0</v>
      </c>
      <c r="Q2536" s="45"/>
      <c r="R2536" s="45"/>
    </row>
    <row r="2537" spans="1:18" x14ac:dyDescent="0.25">
      <c r="A2537" s="59"/>
      <c r="B2537" s="7" t="s">
        <v>78</v>
      </c>
      <c r="C2537" s="7"/>
      <c r="D2537" s="7"/>
      <c r="E2537" s="7"/>
      <c r="F2537" s="45">
        <v>0</v>
      </c>
      <c r="G2537" s="45">
        <v>0</v>
      </c>
      <c r="H2537" s="45">
        <v>0</v>
      </c>
      <c r="I2537" s="45"/>
      <c r="J2537" s="45">
        <v>0</v>
      </c>
      <c r="K2537" s="45"/>
      <c r="L2537" s="45">
        <v>0</v>
      </c>
      <c r="M2537" s="45">
        <v>0</v>
      </c>
      <c r="N2537" s="45">
        <v>0</v>
      </c>
      <c r="O2537" s="45">
        <v>0</v>
      </c>
      <c r="P2537" s="45">
        <f t="shared" si="101"/>
        <v>0</v>
      </c>
      <c r="Q2537" s="45"/>
      <c r="R2537" s="45"/>
    </row>
    <row r="2538" spans="1:18" x14ac:dyDescent="0.25">
      <c r="A2538" s="59"/>
      <c r="B2538" s="7" t="s">
        <v>79</v>
      </c>
      <c r="C2538" s="7"/>
      <c r="D2538" s="7"/>
      <c r="E2538" s="7"/>
      <c r="F2538" s="45">
        <v>0</v>
      </c>
      <c r="G2538" s="45">
        <v>0</v>
      </c>
      <c r="H2538" s="45">
        <v>0</v>
      </c>
      <c r="I2538" s="45"/>
      <c r="J2538" s="45">
        <v>0</v>
      </c>
      <c r="K2538" s="45"/>
      <c r="L2538" s="45">
        <v>0</v>
      </c>
      <c r="M2538" s="45">
        <v>0</v>
      </c>
      <c r="N2538" s="45">
        <v>0</v>
      </c>
      <c r="O2538" s="45">
        <v>0</v>
      </c>
      <c r="P2538" s="45">
        <f t="shared" si="101"/>
        <v>0</v>
      </c>
      <c r="Q2538" s="45"/>
      <c r="R2538" s="45"/>
    </row>
    <row r="2539" spans="1:18" x14ac:dyDescent="0.25">
      <c r="A2539" s="59"/>
      <c r="B2539" s="7" t="s">
        <v>80</v>
      </c>
      <c r="C2539" s="7"/>
      <c r="D2539" s="7"/>
      <c r="E2539" s="7"/>
      <c r="F2539" s="45">
        <v>0</v>
      </c>
      <c r="G2539" s="45">
        <v>0</v>
      </c>
      <c r="H2539" s="45">
        <v>0</v>
      </c>
      <c r="I2539" s="45"/>
      <c r="J2539" s="45">
        <v>0</v>
      </c>
      <c r="K2539" s="45"/>
      <c r="L2539" s="45">
        <v>0</v>
      </c>
      <c r="M2539" s="45">
        <v>0</v>
      </c>
      <c r="N2539" s="45">
        <v>0</v>
      </c>
      <c r="O2539" s="45">
        <v>0</v>
      </c>
      <c r="P2539" s="45">
        <f t="shared" si="101"/>
        <v>0</v>
      </c>
      <c r="Q2539" s="45"/>
      <c r="R2539" s="45"/>
    </row>
    <row r="2540" spans="1:18" x14ac:dyDescent="0.25">
      <c r="A2540" s="59" t="s">
        <v>81</v>
      </c>
      <c r="B2540" s="60" t="s">
        <v>82</v>
      </c>
      <c r="C2540" s="7"/>
      <c r="D2540" s="7"/>
      <c r="E2540" s="7"/>
      <c r="F2540" s="41">
        <v>0</v>
      </c>
      <c r="G2540" s="41">
        <v>0</v>
      </c>
      <c r="H2540" s="41">
        <v>0</v>
      </c>
      <c r="I2540" s="41"/>
      <c r="J2540" s="41">
        <v>0</v>
      </c>
      <c r="K2540" s="41"/>
      <c r="L2540" s="41">
        <v>0</v>
      </c>
      <c r="M2540" s="41">
        <v>0</v>
      </c>
      <c r="N2540" s="41">
        <v>0</v>
      </c>
      <c r="O2540" s="41">
        <v>0</v>
      </c>
      <c r="P2540" s="45">
        <f t="shared" si="101"/>
        <v>0</v>
      </c>
      <c r="Q2540" s="45"/>
      <c r="R2540" s="45"/>
    </row>
    <row r="2541" spans="1:18" x14ac:dyDescent="0.25">
      <c r="A2541" s="59"/>
      <c r="B2541" s="7" t="s">
        <v>83</v>
      </c>
      <c r="C2541" s="7"/>
      <c r="D2541" s="7"/>
      <c r="E2541" s="7"/>
      <c r="F2541" s="45">
        <v>0</v>
      </c>
      <c r="G2541" s="45">
        <v>0</v>
      </c>
      <c r="H2541" s="45">
        <v>0</v>
      </c>
      <c r="I2541" s="45"/>
      <c r="J2541" s="45">
        <v>0</v>
      </c>
      <c r="K2541" s="45"/>
      <c r="L2541" s="45">
        <v>0</v>
      </c>
      <c r="M2541" s="45">
        <v>0</v>
      </c>
      <c r="N2541" s="45">
        <v>0</v>
      </c>
      <c r="O2541" s="45">
        <v>0</v>
      </c>
      <c r="P2541" s="45">
        <f t="shared" si="101"/>
        <v>0</v>
      </c>
      <c r="Q2541" s="45"/>
      <c r="R2541" s="45"/>
    </row>
    <row r="2542" spans="1:18" x14ac:dyDescent="0.25">
      <c r="A2542" s="59"/>
      <c r="B2542" s="7" t="s">
        <v>84</v>
      </c>
      <c r="C2542" s="7"/>
      <c r="D2542" s="7"/>
      <c r="E2542" s="7"/>
      <c r="F2542" s="45">
        <v>0</v>
      </c>
      <c r="G2542" s="45">
        <v>0</v>
      </c>
      <c r="H2542" s="45">
        <v>0</v>
      </c>
      <c r="I2542" s="45"/>
      <c r="J2542" s="45">
        <v>0</v>
      </c>
      <c r="K2542" s="45"/>
      <c r="L2542" s="45">
        <v>0</v>
      </c>
      <c r="M2542" s="45">
        <v>0</v>
      </c>
      <c r="N2542" s="45">
        <v>0</v>
      </c>
      <c r="O2542" s="45">
        <v>0</v>
      </c>
      <c r="P2542" s="45">
        <f t="shared" si="101"/>
        <v>0</v>
      </c>
      <c r="Q2542" s="45"/>
      <c r="R2542" s="45"/>
    </row>
    <row r="2543" spans="1:18" x14ac:dyDescent="0.25">
      <c r="A2543" s="59"/>
      <c r="B2543" s="7" t="s">
        <v>85</v>
      </c>
      <c r="C2543" s="7"/>
      <c r="D2543" s="7"/>
      <c r="E2543" s="7"/>
      <c r="F2543" s="45">
        <v>0</v>
      </c>
      <c r="G2543" s="45">
        <v>0</v>
      </c>
      <c r="H2543" s="45">
        <v>0</v>
      </c>
      <c r="I2543" s="45"/>
      <c r="J2543" s="45">
        <v>0</v>
      </c>
      <c r="K2543" s="45"/>
      <c r="L2543" s="45">
        <v>0</v>
      </c>
      <c r="M2543" s="45">
        <v>0</v>
      </c>
      <c r="N2543" s="45">
        <v>0</v>
      </c>
      <c r="O2543" s="45">
        <v>0</v>
      </c>
      <c r="P2543" s="45">
        <f t="shared" si="101"/>
        <v>0</v>
      </c>
      <c r="Q2543" s="45"/>
      <c r="R2543" s="45"/>
    </row>
    <row r="2544" spans="1:18" x14ac:dyDescent="0.25">
      <c r="A2544" s="59"/>
      <c r="B2544" s="7" t="s">
        <v>86</v>
      </c>
      <c r="C2544" s="7"/>
      <c r="D2544" s="7"/>
      <c r="E2544" s="7"/>
      <c r="F2544" s="45">
        <v>0</v>
      </c>
      <c r="G2544" s="45">
        <v>0</v>
      </c>
      <c r="H2544" s="45">
        <v>0</v>
      </c>
      <c r="I2544" s="45"/>
      <c r="J2544" s="45">
        <v>0</v>
      </c>
      <c r="K2544" s="45"/>
      <c r="L2544" s="45">
        <v>0</v>
      </c>
      <c r="M2544" s="45">
        <v>0</v>
      </c>
      <c r="N2544" s="45">
        <v>0</v>
      </c>
      <c r="O2544" s="45">
        <v>0</v>
      </c>
      <c r="P2544" s="45">
        <f t="shared" si="101"/>
        <v>0</v>
      </c>
      <c r="Q2544" s="45"/>
      <c r="R2544" s="45"/>
    </row>
    <row r="2545" spans="1:18" x14ac:dyDescent="0.25">
      <c r="A2545" s="42"/>
      <c r="B2545" s="7" t="s">
        <v>87</v>
      </c>
      <c r="C2545" s="7"/>
      <c r="D2545" s="7"/>
      <c r="E2545" s="7"/>
      <c r="F2545" s="45">
        <v>0</v>
      </c>
      <c r="G2545" s="45">
        <v>0</v>
      </c>
      <c r="H2545" s="45">
        <v>0</v>
      </c>
      <c r="I2545" s="45"/>
      <c r="J2545" s="45">
        <v>0</v>
      </c>
      <c r="K2545" s="45"/>
      <c r="L2545" s="45">
        <v>0</v>
      </c>
      <c r="M2545" s="45">
        <v>0</v>
      </c>
      <c r="N2545" s="45">
        <v>0</v>
      </c>
      <c r="O2545" s="45">
        <v>0</v>
      </c>
      <c r="P2545" s="45">
        <f t="shared" si="101"/>
        <v>0</v>
      </c>
      <c r="Q2545" s="45"/>
      <c r="R2545" s="45"/>
    </row>
    <row r="2546" spans="1:18" x14ac:dyDescent="0.25">
      <c r="A2546" s="42"/>
      <c r="B2546" s="60" t="s">
        <v>88</v>
      </c>
      <c r="C2546" s="7"/>
      <c r="D2546" s="7"/>
      <c r="E2546" s="7"/>
      <c r="F2546" s="61">
        <f t="shared" ref="F2546:L2546" si="102">+F2480+F2461+F2467</f>
        <v>17780000.490000002</v>
      </c>
      <c r="G2546" s="61">
        <f t="shared" si="102"/>
        <v>19866732.190000001</v>
      </c>
      <c r="H2546" s="61">
        <f t="shared" si="102"/>
        <v>28210037.259999998</v>
      </c>
      <c r="I2546" s="61"/>
      <c r="J2546" s="61">
        <f t="shared" si="102"/>
        <v>24984925.199999999</v>
      </c>
      <c r="K2546" s="61"/>
      <c r="L2546" s="61">
        <f t="shared" si="102"/>
        <v>20805510.190000001</v>
      </c>
      <c r="M2546" s="61">
        <f>+M2517+M2491+M2480+M2467+M2461</f>
        <v>42594786.32</v>
      </c>
      <c r="N2546" s="61">
        <f>+N2517+N2491+N2480+N2467+N2461</f>
        <v>27529792.299999997</v>
      </c>
      <c r="O2546" s="61">
        <f>+O2517+O2491+O2480+O2467+O2461</f>
        <v>25358423.359999999</v>
      </c>
      <c r="P2546" s="61">
        <f>+P2480+P2467+P2461+P2517</f>
        <v>207572209.34999996</v>
      </c>
      <c r="Q2546" s="61"/>
      <c r="R2546" s="61"/>
    </row>
    <row r="2547" spans="1:18" x14ac:dyDescent="0.25">
      <c r="A2547" s="42"/>
      <c r="B2547" s="60"/>
      <c r="C2547" s="7"/>
      <c r="D2547" s="7"/>
      <c r="E2547" s="7"/>
      <c r="F2547" s="45"/>
      <c r="G2547" s="45"/>
      <c r="H2547" s="45"/>
      <c r="I2547" s="45"/>
      <c r="J2547" s="45"/>
      <c r="K2547" s="45"/>
      <c r="L2547" s="45"/>
      <c r="M2547" s="45"/>
      <c r="N2547" s="45"/>
      <c r="O2547" s="45"/>
      <c r="P2547" s="45"/>
      <c r="Q2547" s="45"/>
      <c r="R2547" s="45"/>
    </row>
    <row r="2548" spans="1:18" ht="15.75" thickBot="1" x14ac:dyDescent="0.3">
      <c r="A2548" s="42"/>
      <c r="B2548" s="60" t="s">
        <v>207</v>
      </c>
      <c r="C2548" s="7"/>
      <c r="D2548" s="7"/>
      <c r="E2548" s="7"/>
      <c r="F2548" s="45"/>
      <c r="G2548" s="45"/>
      <c r="H2548" s="65">
        <v>-3021.4</v>
      </c>
      <c r="I2548" s="41"/>
      <c r="J2548" s="41"/>
      <c r="K2548" s="41"/>
      <c r="L2548" s="65">
        <v>-49274.02</v>
      </c>
      <c r="M2548" s="41"/>
      <c r="N2548" s="41"/>
      <c r="O2548" s="41"/>
      <c r="P2548" s="45">
        <f>+L2548+H2548</f>
        <v>-52295.42</v>
      </c>
      <c r="Q2548" s="45"/>
      <c r="R2548" s="45"/>
    </row>
    <row r="2549" spans="1:18" ht="15.75" thickTop="1" x14ac:dyDescent="0.25">
      <c r="A2549" s="42"/>
      <c r="B2549" s="60"/>
      <c r="C2549" s="7"/>
      <c r="D2549" s="7"/>
      <c r="E2549" s="7"/>
      <c r="F2549" s="45"/>
      <c r="G2549" s="45"/>
      <c r="H2549" s="45"/>
      <c r="I2549" s="45"/>
      <c r="J2549" s="45"/>
      <c r="K2549" s="45"/>
      <c r="L2549" s="45"/>
      <c r="M2549" s="45"/>
      <c r="N2549" s="45"/>
      <c r="O2549" s="45"/>
    </row>
    <row r="2550" spans="1:18" x14ac:dyDescent="0.25">
      <c r="A2550" s="59" t="s">
        <v>89</v>
      </c>
      <c r="B2550" s="60" t="s">
        <v>90</v>
      </c>
      <c r="C2550" s="7"/>
      <c r="D2550" s="7"/>
      <c r="E2550" s="7"/>
      <c r="F2550" s="45"/>
      <c r="G2550" s="45"/>
      <c r="H2550" s="45"/>
      <c r="I2550" s="45"/>
      <c r="J2550" s="45"/>
      <c r="K2550" s="45"/>
      <c r="L2550" s="45"/>
      <c r="M2550" s="45"/>
      <c r="N2550" s="45"/>
      <c r="O2550" s="45"/>
    </row>
    <row r="2551" spans="1:18" x14ac:dyDescent="0.25">
      <c r="A2551" s="59" t="s">
        <v>91</v>
      </c>
      <c r="B2551" s="60" t="s">
        <v>92</v>
      </c>
      <c r="C2551" s="7"/>
      <c r="D2551" s="7"/>
      <c r="E2551" s="7"/>
      <c r="F2551" s="41">
        <v>0</v>
      </c>
      <c r="G2551" s="41">
        <v>0</v>
      </c>
      <c r="H2551" s="41">
        <v>0</v>
      </c>
      <c r="I2551" s="41"/>
      <c r="J2551" s="41">
        <v>0</v>
      </c>
      <c r="K2551" s="41"/>
      <c r="L2551" s="41">
        <v>0</v>
      </c>
      <c r="M2551" s="41">
        <v>0</v>
      </c>
      <c r="N2551" s="41">
        <v>0</v>
      </c>
      <c r="O2551" s="41">
        <v>0</v>
      </c>
      <c r="P2551" s="41">
        <v>0</v>
      </c>
      <c r="Q2551" s="41"/>
      <c r="R2551" s="41"/>
    </row>
    <row r="2552" spans="1:18" x14ac:dyDescent="0.25">
      <c r="A2552" s="42"/>
      <c r="B2552" s="7" t="s">
        <v>93</v>
      </c>
      <c r="C2552" s="7"/>
      <c r="D2552" s="7" t="s">
        <v>94</v>
      </c>
      <c r="E2552" s="7"/>
      <c r="F2552" s="45">
        <v>0</v>
      </c>
      <c r="G2552" s="45">
        <v>0</v>
      </c>
      <c r="H2552" s="45">
        <v>0</v>
      </c>
      <c r="I2552" s="45"/>
      <c r="J2552" s="45">
        <v>0</v>
      </c>
      <c r="K2552" s="45"/>
      <c r="L2552" s="45">
        <v>0</v>
      </c>
      <c r="M2552" s="45">
        <v>0</v>
      </c>
      <c r="N2552" s="45">
        <v>0</v>
      </c>
      <c r="O2552" s="45">
        <v>0</v>
      </c>
      <c r="P2552" s="45">
        <v>0</v>
      </c>
      <c r="Q2552" s="45"/>
      <c r="R2552" s="45"/>
    </row>
    <row r="2553" spans="1:18" x14ac:dyDescent="0.25">
      <c r="A2553" s="42"/>
      <c r="B2553" s="7" t="s">
        <v>95</v>
      </c>
      <c r="C2553" s="7"/>
      <c r="D2553" s="7"/>
      <c r="E2553" s="7"/>
      <c r="F2553" s="45">
        <v>0</v>
      </c>
      <c r="G2553" s="45">
        <v>0</v>
      </c>
      <c r="H2553" s="45">
        <v>0</v>
      </c>
      <c r="I2553" s="45"/>
      <c r="J2553" s="45">
        <v>0</v>
      </c>
      <c r="K2553" s="45"/>
      <c r="L2553" s="45">
        <v>0</v>
      </c>
      <c r="M2553" s="45">
        <v>0</v>
      </c>
      <c r="N2553" s="45">
        <v>0</v>
      </c>
      <c r="O2553" s="45">
        <v>0</v>
      </c>
      <c r="P2553" s="45">
        <v>0</v>
      </c>
      <c r="Q2553" s="45"/>
      <c r="R2553" s="45"/>
    </row>
    <row r="2554" spans="1:18" x14ac:dyDescent="0.25">
      <c r="A2554" s="59" t="s">
        <v>96</v>
      </c>
      <c r="B2554" s="62" t="s">
        <v>97</v>
      </c>
      <c r="C2554" s="7"/>
      <c r="D2554" s="7"/>
      <c r="E2554" s="7"/>
      <c r="F2554" s="41">
        <v>0</v>
      </c>
      <c r="G2554" s="41">
        <v>0</v>
      </c>
      <c r="H2554" s="41">
        <v>0</v>
      </c>
      <c r="I2554" s="41"/>
      <c r="J2554" s="41">
        <v>0</v>
      </c>
      <c r="K2554" s="41"/>
      <c r="L2554" s="41">
        <v>0</v>
      </c>
      <c r="M2554" s="41">
        <v>0</v>
      </c>
      <c r="N2554" s="41">
        <v>0</v>
      </c>
      <c r="O2554" s="41">
        <v>0</v>
      </c>
      <c r="P2554" s="41">
        <v>0</v>
      </c>
      <c r="Q2554" s="41"/>
      <c r="R2554" s="41"/>
    </row>
    <row r="2555" spans="1:18" x14ac:dyDescent="0.25">
      <c r="A2555" s="42"/>
      <c r="B2555" s="7" t="s">
        <v>98</v>
      </c>
      <c r="C2555" s="7"/>
      <c r="D2555" s="7"/>
      <c r="E2555" s="7"/>
      <c r="F2555" s="45">
        <v>0</v>
      </c>
      <c r="G2555" s="45">
        <v>0</v>
      </c>
      <c r="H2555" s="45">
        <v>0</v>
      </c>
      <c r="I2555" s="45"/>
      <c r="J2555" s="45">
        <v>0</v>
      </c>
      <c r="K2555" s="45"/>
      <c r="L2555" s="45">
        <v>0</v>
      </c>
      <c r="M2555" s="45">
        <v>0</v>
      </c>
      <c r="N2555" s="45">
        <v>0</v>
      </c>
      <c r="O2555" s="45">
        <v>0</v>
      </c>
      <c r="P2555" s="45">
        <v>0</v>
      </c>
      <c r="Q2555" s="45"/>
      <c r="R2555" s="45"/>
    </row>
    <row r="2556" spans="1:18" x14ac:dyDescent="0.25">
      <c r="A2556" s="42"/>
      <c r="B2556" s="7" t="s">
        <v>99</v>
      </c>
      <c r="C2556" s="7"/>
      <c r="D2556" s="7"/>
      <c r="E2556" s="7"/>
      <c r="F2556" s="45">
        <v>0</v>
      </c>
      <c r="G2556" s="45">
        <v>0</v>
      </c>
      <c r="H2556" s="45">
        <v>0</v>
      </c>
      <c r="I2556" s="45"/>
      <c r="J2556" s="45">
        <v>0</v>
      </c>
      <c r="K2556" s="45"/>
      <c r="L2556" s="45">
        <v>0</v>
      </c>
      <c r="M2556" s="45">
        <v>0</v>
      </c>
      <c r="N2556" s="45">
        <v>0</v>
      </c>
      <c r="O2556" s="45">
        <v>0</v>
      </c>
      <c r="P2556" s="45">
        <v>0</v>
      </c>
      <c r="Q2556" s="45"/>
      <c r="R2556" s="45"/>
    </row>
    <row r="2557" spans="1:18" x14ac:dyDescent="0.25">
      <c r="A2557" s="59" t="s">
        <v>100</v>
      </c>
      <c r="B2557" s="60" t="s">
        <v>101</v>
      </c>
      <c r="C2557" s="7"/>
      <c r="D2557" s="7"/>
      <c r="E2557" s="7"/>
      <c r="F2557" s="41">
        <v>0</v>
      </c>
      <c r="G2557" s="41">
        <v>0</v>
      </c>
      <c r="H2557" s="41">
        <v>0</v>
      </c>
      <c r="I2557" s="41"/>
      <c r="J2557" s="41">
        <v>0</v>
      </c>
      <c r="K2557" s="41"/>
      <c r="L2557" s="41">
        <v>0</v>
      </c>
      <c r="M2557" s="41">
        <v>0</v>
      </c>
      <c r="N2557" s="41">
        <v>0</v>
      </c>
      <c r="O2557" s="41">
        <v>0</v>
      </c>
      <c r="P2557" s="41">
        <v>0</v>
      </c>
      <c r="Q2557" s="41"/>
      <c r="R2557" s="41"/>
    </row>
    <row r="2558" spans="1:18" x14ac:dyDescent="0.25">
      <c r="A2558" s="42"/>
      <c r="B2558" s="63" t="s">
        <v>102</v>
      </c>
      <c r="C2558" s="7"/>
      <c r="D2558" s="7"/>
      <c r="E2558" s="7"/>
      <c r="F2558" s="45">
        <v>0</v>
      </c>
      <c r="G2558" s="45">
        <v>0</v>
      </c>
      <c r="H2558" s="45">
        <v>0</v>
      </c>
      <c r="I2558" s="45"/>
      <c r="J2558" s="45">
        <v>0</v>
      </c>
      <c r="K2558" s="45"/>
      <c r="L2558" s="45">
        <v>0</v>
      </c>
      <c r="M2558" s="45">
        <v>0</v>
      </c>
      <c r="N2558" s="45">
        <v>0</v>
      </c>
      <c r="O2558" s="45">
        <v>0</v>
      </c>
      <c r="P2558" s="45">
        <v>0</v>
      </c>
      <c r="Q2558" s="45"/>
      <c r="R2558" s="45"/>
    </row>
    <row r="2559" spans="1:18" x14ac:dyDescent="0.25">
      <c r="A2559" s="42"/>
      <c r="B2559" s="63" t="s">
        <v>103</v>
      </c>
      <c r="C2559" s="7"/>
      <c r="D2559" s="7"/>
      <c r="E2559" s="7"/>
      <c r="F2559" s="64">
        <v>0</v>
      </c>
      <c r="G2559" s="64">
        <v>0</v>
      </c>
      <c r="H2559" s="64">
        <v>0</v>
      </c>
      <c r="I2559" s="64"/>
      <c r="J2559" s="64">
        <v>0</v>
      </c>
      <c r="K2559" s="64"/>
      <c r="L2559" s="64">
        <v>0</v>
      </c>
      <c r="M2559" s="64">
        <v>0</v>
      </c>
      <c r="N2559" s="64">
        <v>0</v>
      </c>
      <c r="O2559" s="64">
        <v>0</v>
      </c>
      <c r="P2559" s="64">
        <v>0</v>
      </c>
      <c r="Q2559" s="64"/>
      <c r="R2559" s="64"/>
    </row>
    <row r="2560" spans="1:18" x14ac:dyDescent="0.25">
      <c r="A2560" s="42"/>
      <c r="B2560" s="60" t="s">
        <v>104</v>
      </c>
      <c r="C2560" s="7"/>
      <c r="D2560" s="7"/>
      <c r="E2560" s="7"/>
      <c r="F2560" s="41">
        <f>+F2556+F2555+F2554+F2553+F2551+F2550</f>
        <v>0</v>
      </c>
      <c r="G2560" s="41">
        <f t="shared" ref="G2560:L2560" si="103">+G2556+G2555+G2554+G2553+G2551+G2550</f>
        <v>0</v>
      </c>
      <c r="H2560" s="41">
        <f t="shared" si="103"/>
        <v>0</v>
      </c>
      <c r="I2560" s="41"/>
      <c r="J2560" s="41">
        <f t="shared" si="103"/>
        <v>0</v>
      </c>
      <c r="K2560" s="41"/>
      <c r="L2560" s="41">
        <f t="shared" si="103"/>
        <v>0</v>
      </c>
      <c r="M2560" s="41">
        <f t="shared" ref="M2560:N2560" si="104">+M2556+M2555+M2554+M2553+M2551+M2550</f>
        <v>0</v>
      </c>
      <c r="N2560" s="41">
        <f t="shared" si="104"/>
        <v>0</v>
      </c>
      <c r="O2560" s="41">
        <f t="shared" ref="O2560" si="105">+O2556+O2555+O2554+O2553+O2551+O2550</f>
        <v>0</v>
      </c>
      <c r="P2560" s="41">
        <f>+P2556+P2555+P2554+P2553+P2551+P2550</f>
        <v>0</v>
      </c>
      <c r="Q2560" s="41"/>
      <c r="R2560" s="41"/>
    </row>
    <row r="2561" spans="1:18" x14ac:dyDescent="0.25">
      <c r="A2561" s="42"/>
      <c r="B2561" s="60"/>
      <c r="C2561" s="7"/>
      <c r="D2561" s="7"/>
      <c r="E2561" s="7"/>
      <c r="F2561" s="41"/>
      <c r="G2561" s="41"/>
      <c r="H2561" s="41"/>
      <c r="I2561" s="41"/>
      <c r="J2561" s="41"/>
      <c r="K2561" s="41"/>
      <c r="L2561" s="41"/>
      <c r="M2561" s="41"/>
      <c r="N2561" s="41"/>
      <c r="O2561" s="41"/>
      <c r="P2561" s="41"/>
      <c r="Q2561" s="41"/>
      <c r="R2561" s="41"/>
    </row>
    <row r="2563" spans="1:18" ht="15.75" thickBot="1" x14ac:dyDescent="0.3">
      <c r="A2563" s="7"/>
      <c r="B2563" s="60" t="s">
        <v>105</v>
      </c>
      <c r="C2563" s="7"/>
      <c r="D2563" s="7"/>
      <c r="E2563" s="7"/>
      <c r="F2563" s="65">
        <f t="shared" ref="F2563:G2563" si="106">+F2560+F2546</f>
        <v>17780000.490000002</v>
      </c>
      <c r="G2563" s="65">
        <f t="shared" si="106"/>
        <v>19866732.190000001</v>
      </c>
      <c r="H2563" s="65">
        <f>+H2560+H2546-H2548</f>
        <v>28213058.659999996</v>
      </c>
      <c r="I2563" s="65"/>
      <c r="J2563" s="65">
        <f>+J2560+J2546-J2548</f>
        <v>24984925.199999999</v>
      </c>
      <c r="K2563" s="65"/>
      <c r="L2563" s="65">
        <f>+L2546+L2548</f>
        <v>20756236.170000002</v>
      </c>
      <c r="M2563" s="65">
        <f>+M2546+M2548</f>
        <v>42594786.32</v>
      </c>
      <c r="N2563" s="65">
        <f>+N2546+N2548</f>
        <v>27529792.299999997</v>
      </c>
      <c r="O2563" s="65">
        <f>+O2546+O2548</f>
        <v>25358423.359999999</v>
      </c>
      <c r="P2563" s="65">
        <f>+P2546+P2548</f>
        <v>207519913.92999998</v>
      </c>
      <c r="Q2563" s="41"/>
      <c r="R2563" s="41"/>
    </row>
    <row r="2564" spans="1:18" ht="15.75" thickTop="1" x14ac:dyDescent="0.25">
      <c r="A2564" s="7"/>
      <c r="B2564" s="60"/>
      <c r="C2564" s="7"/>
      <c r="D2564" s="7"/>
      <c r="E2564" s="7"/>
      <c r="F2564" s="41"/>
      <c r="G2564" s="41"/>
      <c r="H2564" s="41"/>
      <c r="I2564" s="41"/>
      <c r="J2564" s="41"/>
      <c r="K2564" s="41"/>
      <c r="L2564" s="41"/>
      <c r="M2564" s="41"/>
      <c r="N2564" s="41"/>
      <c r="O2564" s="41"/>
      <c r="P2564" s="41"/>
      <c r="Q2564" s="41"/>
      <c r="R2564" s="41"/>
    </row>
    <row r="2565" spans="1:18" x14ac:dyDescent="0.25">
      <c r="A2565" s="7"/>
      <c r="B2565" s="60"/>
      <c r="C2565" s="7"/>
      <c r="D2565" s="7"/>
      <c r="E2565" s="7"/>
      <c r="F2565" s="41"/>
      <c r="G2565" s="41"/>
      <c r="H2565" s="41"/>
      <c r="I2565" s="41"/>
      <c r="J2565" s="41"/>
      <c r="K2565" s="41"/>
      <c r="L2565" s="41"/>
      <c r="M2565" s="41"/>
      <c r="N2565" s="41"/>
      <c r="O2565" s="41"/>
      <c r="P2565" s="41"/>
      <c r="Q2565" s="41"/>
      <c r="R2565" s="41"/>
    </row>
    <row r="2566" spans="1:18" x14ac:dyDescent="0.25">
      <c r="A2566" s="7"/>
      <c r="B2566" s="60"/>
      <c r="C2566" s="7"/>
      <c r="D2566" s="7"/>
      <c r="E2566" s="7"/>
      <c r="F2566" s="41" t="s">
        <v>199</v>
      </c>
      <c r="G2566" s="41"/>
      <c r="H2566" s="41"/>
      <c r="I2566" s="41"/>
      <c r="J2566" s="41"/>
      <c r="K2566" s="41"/>
    </row>
    <row r="2567" spans="1:18" ht="15" customHeight="1" x14ac:dyDescent="0.25">
      <c r="A2567" s="418" t="s">
        <v>106</v>
      </c>
      <c r="B2567" s="418"/>
      <c r="C2567" s="418"/>
      <c r="D2567" s="418"/>
      <c r="E2567" s="418"/>
      <c r="F2567" s="418"/>
      <c r="G2567" s="68"/>
      <c r="H2567" s="418" t="s">
        <v>107</v>
      </c>
      <c r="I2567" s="418"/>
      <c r="J2567" s="418"/>
      <c r="K2567" s="418"/>
      <c r="L2567" s="418"/>
      <c r="M2567" s="418"/>
    </row>
    <row r="2568" spans="1:18" x14ac:dyDescent="0.25">
      <c r="A2568" s="67"/>
      <c r="B2568" s="30"/>
      <c r="C2568" s="30"/>
      <c r="D2568" s="29"/>
      <c r="E2568" s="29"/>
      <c r="F2568" s="30"/>
      <c r="G2568" s="30"/>
      <c r="H2568" s="28"/>
      <c r="I2568" s="28"/>
      <c r="J2568" s="28"/>
      <c r="K2568" s="28"/>
      <c r="L2568" s="28"/>
    </row>
    <row r="2569" spans="1:18" x14ac:dyDescent="0.25">
      <c r="A2569" s="30"/>
      <c r="B2569" s="30"/>
      <c r="C2569" s="30"/>
      <c r="D2569" s="29"/>
      <c r="E2569" s="29"/>
      <c r="F2569" s="30"/>
      <c r="G2569" s="30"/>
      <c r="H2569" s="28"/>
      <c r="I2569" s="28"/>
      <c r="J2569" s="28"/>
      <c r="K2569" s="28"/>
    </row>
    <row r="2570" spans="1:18" ht="15" customHeight="1" x14ac:dyDescent="0.25">
      <c r="A2570" s="421" t="s">
        <v>205</v>
      </c>
      <c r="B2570" s="421"/>
      <c r="C2570" s="421"/>
      <c r="D2570" s="421"/>
      <c r="E2570" s="421"/>
      <c r="F2570" s="421"/>
      <c r="G2570" s="291"/>
      <c r="H2570" s="419" t="s">
        <v>206</v>
      </c>
      <c r="I2570" s="419"/>
      <c r="J2570" s="419"/>
      <c r="K2570" s="419"/>
      <c r="L2570" s="419"/>
      <c r="M2570" s="419"/>
    </row>
    <row r="2571" spans="1:18" x14ac:dyDescent="0.25">
      <c r="A2571" s="420" t="s">
        <v>108</v>
      </c>
      <c r="B2571" s="420"/>
      <c r="C2571" s="420"/>
      <c r="D2571" s="420"/>
      <c r="E2571" s="420"/>
      <c r="F2571" s="420"/>
      <c r="G2571" s="241"/>
      <c r="H2571" s="420" t="s">
        <v>195</v>
      </c>
      <c r="I2571" s="420"/>
      <c r="J2571" s="420"/>
      <c r="K2571" s="420"/>
      <c r="L2571" s="420"/>
      <c r="M2571" s="420"/>
    </row>
    <row r="2585" spans="1:21" x14ac:dyDescent="0.25">
      <c r="A2585" s="29"/>
      <c r="B2585" s="29"/>
      <c r="C2585" s="29"/>
      <c r="D2585" s="29"/>
      <c r="E2585" s="29"/>
      <c r="F2585" s="29"/>
      <c r="G2585" s="29"/>
      <c r="H2585" s="29"/>
      <c r="I2585" s="29"/>
      <c r="J2585" s="29"/>
      <c r="K2585" s="29"/>
      <c r="L2585" s="29"/>
      <c r="M2585" s="29"/>
      <c r="N2585" s="29"/>
      <c r="O2585" s="29"/>
      <c r="P2585" s="29"/>
      <c r="Q2585" s="29"/>
      <c r="R2585" s="29"/>
      <c r="S2585" s="29"/>
      <c r="T2585" s="29"/>
    </row>
    <row r="2586" spans="1:21" x14ac:dyDescent="0.25">
      <c r="A2586" s="29"/>
      <c r="B2586" s="29"/>
      <c r="C2586" s="29"/>
      <c r="D2586" s="29"/>
      <c r="E2586" s="29" t="s">
        <v>188</v>
      </c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29"/>
      <c r="R2586" s="29"/>
      <c r="S2586" s="29"/>
      <c r="T2586" s="29"/>
    </row>
    <row r="2587" spans="1:21" x14ac:dyDescent="0.25">
      <c r="A2587" s="29"/>
      <c r="B2587" s="29"/>
      <c r="C2587" s="29"/>
      <c r="D2587" s="29"/>
      <c r="E2587" s="29"/>
      <c r="F2587" s="29"/>
      <c r="G2587" s="29"/>
      <c r="H2587" s="29"/>
      <c r="I2587" s="29"/>
      <c r="J2587" s="29"/>
      <c r="K2587" s="29"/>
      <c r="L2587" s="29"/>
      <c r="M2587" s="29"/>
      <c r="N2587" s="29"/>
      <c r="O2587" s="29"/>
      <c r="P2587" s="29"/>
      <c r="Q2587" s="29"/>
      <c r="R2587" s="29"/>
      <c r="S2587" s="29"/>
      <c r="T2587" s="29"/>
    </row>
    <row r="2588" spans="1:21" x14ac:dyDescent="0.25">
      <c r="A2588" s="29"/>
      <c r="B2588" s="29"/>
      <c r="C2588" s="29"/>
      <c r="D2588" s="29"/>
      <c r="E2588" s="29"/>
      <c r="F2588" s="29"/>
      <c r="G2588" s="29"/>
      <c r="H2588" s="29"/>
      <c r="I2588" s="29"/>
      <c r="J2588" s="29"/>
      <c r="K2588" s="29"/>
      <c r="L2588" s="29"/>
      <c r="M2588" s="29"/>
      <c r="N2588" s="29"/>
      <c r="O2588" s="29"/>
      <c r="P2588" s="29"/>
      <c r="Q2588" s="29"/>
      <c r="R2588" s="29"/>
      <c r="S2588" s="29"/>
      <c r="T2588" s="29"/>
    </row>
    <row r="2589" spans="1:21" ht="15" customHeight="1" x14ac:dyDescent="0.25">
      <c r="A2589" s="409" t="s">
        <v>0</v>
      </c>
      <c r="B2589" s="409"/>
      <c r="C2589" s="409"/>
      <c r="D2589" s="409"/>
      <c r="E2589" s="409"/>
      <c r="F2589" s="409"/>
      <c r="G2589" s="409"/>
      <c r="H2589" s="409"/>
      <c r="I2589" s="409"/>
      <c r="J2589" s="409"/>
      <c r="K2589" s="409"/>
      <c r="L2589" s="409"/>
      <c r="M2589" s="409"/>
      <c r="N2589" s="409"/>
      <c r="O2589" s="409"/>
      <c r="P2589" s="409"/>
      <c r="Q2589" s="409"/>
      <c r="R2589" s="409"/>
      <c r="S2589" s="409"/>
      <c r="T2589" s="409"/>
      <c r="U2589" s="409"/>
    </row>
    <row r="2590" spans="1:21" ht="15" customHeight="1" x14ac:dyDescent="0.25">
      <c r="A2590" s="410" t="s">
        <v>203</v>
      </c>
      <c r="B2590" s="410"/>
      <c r="C2590" s="410"/>
      <c r="D2590" s="410"/>
      <c r="E2590" s="410"/>
      <c r="F2590" s="410"/>
      <c r="G2590" s="410"/>
      <c r="H2590" s="410"/>
      <c r="I2590" s="410"/>
      <c r="J2590" s="410"/>
      <c r="K2590" s="410"/>
      <c r="L2590" s="410"/>
      <c r="M2590" s="410"/>
      <c r="N2590" s="410"/>
      <c r="O2590" s="410"/>
      <c r="P2590" s="410"/>
      <c r="Q2590" s="410"/>
      <c r="R2590" s="410"/>
      <c r="S2590" s="410"/>
      <c r="T2590" s="410"/>
      <c r="U2590" s="410"/>
    </row>
    <row r="2591" spans="1:21" x14ac:dyDescent="0.25">
      <c r="A2591" s="32" t="s">
        <v>3</v>
      </c>
      <c r="B2591" s="33" t="s">
        <v>4</v>
      </c>
      <c r="C2591" s="5"/>
      <c r="D2591" s="5"/>
      <c r="E2591" s="6"/>
      <c r="F2591" s="250" t="s">
        <v>5</v>
      </c>
      <c r="G2591" s="251" t="s">
        <v>6</v>
      </c>
      <c r="H2591" s="251" t="s">
        <v>109</v>
      </c>
      <c r="I2591" s="251"/>
      <c r="J2591" s="251" t="s">
        <v>141</v>
      </c>
      <c r="K2591" s="251"/>
      <c r="L2591" s="251" t="s">
        <v>142</v>
      </c>
      <c r="M2591" s="251" t="s">
        <v>143</v>
      </c>
      <c r="N2591" s="251" t="s">
        <v>144</v>
      </c>
      <c r="O2591" s="251" t="s">
        <v>153</v>
      </c>
      <c r="P2591" s="251" t="s">
        <v>157</v>
      </c>
      <c r="Q2591" s="251"/>
      <c r="R2591" s="251" t="s">
        <v>158</v>
      </c>
      <c r="S2591" s="251" t="s">
        <v>169</v>
      </c>
      <c r="T2591" s="251" t="s">
        <v>178</v>
      </c>
      <c r="U2591" s="252" t="s">
        <v>7</v>
      </c>
    </row>
    <row r="2592" spans="1:21" x14ac:dyDescent="0.25">
      <c r="A2592" s="38" t="s">
        <v>8</v>
      </c>
      <c r="B2592" s="39" t="s">
        <v>9</v>
      </c>
      <c r="C2592" s="39"/>
      <c r="D2592" s="40"/>
      <c r="E2592" s="40"/>
      <c r="F2592" s="41">
        <f t="shared" ref="F2592:J2592" si="107">SUM(F2593:F2597)</f>
        <v>17099460.490000002</v>
      </c>
      <c r="G2592" s="41">
        <f t="shared" si="107"/>
        <v>17271498.140000001</v>
      </c>
      <c r="H2592" s="41">
        <f t="shared" si="107"/>
        <v>20462629.859999999</v>
      </c>
      <c r="I2592" s="41"/>
      <c r="J2592" s="41">
        <f t="shared" si="107"/>
        <v>17237491.18</v>
      </c>
      <c r="K2592" s="41"/>
      <c r="L2592" s="41">
        <f t="shared" ref="L2592:T2592" si="108">SUM(L2593:L2597)</f>
        <v>17657068.940000001</v>
      </c>
      <c r="M2592" s="41">
        <f t="shared" si="108"/>
        <v>29493462.390000001</v>
      </c>
      <c r="N2592" s="41">
        <f t="shared" si="108"/>
        <v>20213667.629999999</v>
      </c>
      <c r="O2592" s="41">
        <f t="shared" si="108"/>
        <v>18721505.100000001</v>
      </c>
      <c r="P2592" s="41">
        <f t="shared" si="108"/>
        <v>20997389.709999997</v>
      </c>
      <c r="Q2592" s="41"/>
      <c r="R2592" s="41">
        <f t="shared" si="108"/>
        <v>21677474.140000001</v>
      </c>
      <c r="S2592" s="41">
        <f t="shared" si="108"/>
        <v>48500006.970000006</v>
      </c>
      <c r="T2592" s="41">
        <f t="shared" si="108"/>
        <v>44365543.440000005</v>
      </c>
      <c r="U2592" s="41">
        <f>+U2593+U2594+U2596+U2595+U2597</f>
        <v>293697197.98999995</v>
      </c>
    </row>
    <row r="2593" spans="1:23" x14ac:dyDescent="0.25">
      <c r="A2593" s="42"/>
      <c r="B2593" s="43" t="s">
        <v>10</v>
      </c>
      <c r="C2593" s="44"/>
      <c r="D2593" s="44"/>
      <c r="E2593" s="40"/>
      <c r="F2593" s="45">
        <v>14618544.49</v>
      </c>
      <c r="G2593" s="45">
        <v>14773044.49</v>
      </c>
      <c r="H2593" s="45">
        <f>12382156.36+4853438.13+746549.13</f>
        <v>17982143.619999997</v>
      </c>
      <c r="I2593" s="45"/>
      <c r="J2593" s="45">
        <f>12376356.36+2373438.13</f>
        <v>14749794.489999998</v>
      </c>
      <c r="K2593" s="45"/>
      <c r="L2593" s="45">
        <v>15167664.49</v>
      </c>
      <c r="M2593" s="45">
        <v>14763170.27</v>
      </c>
      <c r="N2593" s="45">
        <v>17616926.399999999</v>
      </c>
      <c r="O2593" s="45">
        <v>16049912.4</v>
      </c>
      <c r="P2593" s="45">
        <v>18335400.809999999</v>
      </c>
      <c r="Q2593" s="45"/>
      <c r="R2593" s="45">
        <v>19002310.030000001</v>
      </c>
      <c r="S2593" s="45">
        <v>31647662.670000002</v>
      </c>
      <c r="T2593" s="45">
        <v>26390283.030000001</v>
      </c>
      <c r="U2593" s="45">
        <f>SUM(F2593:T2593)</f>
        <v>221096857.18999997</v>
      </c>
    </row>
    <row r="2594" spans="1:23" x14ac:dyDescent="0.25">
      <c r="A2594" s="42"/>
      <c r="B2594" s="43" t="s">
        <v>11</v>
      </c>
      <c r="C2594" s="44"/>
      <c r="D2594" s="44"/>
      <c r="E2594" s="40"/>
      <c r="F2594" s="45">
        <v>241000</v>
      </c>
      <c r="G2594" s="45">
        <v>235000</v>
      </c>
      <c r="H2594" s="45">
        <v>220000</v>
      </c>
      <c r="I2594" s="45"/>
      <c r="J2594" s="45">
        <v>220000</v>
      </c>
      <c r="K2594" s="45"/>
      <c r="L2594" s="45">
        <v>220000</v>
      </c>
      <c r="M2594" s="45">
        <v>12460540.539999999</v>
      </c>
      <c r="N2594" s="45">
        <v>290000</v>
      </c>
      <c r="O2594" s="45">
        <v>290000</v>
      </c>
      <c r="P2594" s="45">
        <v>290000</v>
      </c>
      <c r="Q2594" s="45"/>
      <c r="R2594" s="45">
        <v>290000</v>
      </c>
      <c r="S2594" s="45">
        <v>14458430.99</v>
      </c>
      <c r="T2594" s="45">
        <v>15530175.380000001</v>
      </c>
      <c r="U2594" s="45">
        <f>SUM(F2594:T2594)</f>
        <v>44745146.910000004</v>
      </c>
    </row>
    <row r="2595" spans="1:23" x14ac:dyDescent="0.25">
      <c r="A2595" s="42"/>
      <c r="B2595" s="46" t="s">
        <v>145</v>
      </c>
      <c r="C2595" s="47"/>
      <c r="D2595" s="47"/>
      <c r="E2595" s="40"/>
      <c r="F2595" s="45">
        <v>0</v>
      </c>
      <c r="G2595" s="45">
        <v>0</v>
      </c>
      <c r="H2595" s="45">
        <v>0</v>
      </c>
      <c r="I2595" s="45"/>
      <c r="J2595" s="45">
        <v>0</v>
      </c>
      <c r="K2595" s="45"/>
      <c r="L2595" s="45">
        <v>0</v>
      </c>
      <c r="M2595" s="45">
        <v>0</v>
      </c>
      <c r="N2595" s="45">
        <v>0</v>
      </c>
      <c r="O2595" s="45">
        <v>0</v>
      </c>
      <c r="P2595" s="45">
        <v>0</v>
      </c>
      <c r="Q2595" s="45"/>
      <c r="R2595" s="45">
        <v>0</v>
      </c>
      <c r="S2595" s="45">
        <v>0</v>
      </c>
      <c r="T2595" s="45">
        <v>0</v>
      </c>
      <c r="U2595" s="45">
        <f>SUM(F2595:T2595)</f>
        <v>0</v>
      </c>
    </row>
    <row r="2596" spans="1:23" x14ac:dyDescent="0.25">
      <c r="A2596" s="42"/>
      <c r="B2596" s="46" t="s">
        <v>146</v>
      </c>
      <c r="C2596" s="47"/>
      <c r="D2596" s="47"/>
      <c r="E2596" s="40"/>
      <c r="F2596" s="45">
        <v>0</v>
      </c>
      <c r="G2596" s="45">
        <v>0</v>
      </c>
      <c r="H2596" s="45">
        <v>0</v>
      </c>
      <c r="I2596" s="45"/>
      <c r="J2596" s="45">
        <v>0</v>
      </c>
      <c r="K2596" s="45"/>
      <c r="L2596" s="45">
        <v>0</v>
      </c>
      <c r="M2596" s="45">
        <v>0</v>
      </c>
      <c r="N2596" s="45">
        <v>0</v>
      </c>
      <c r="O2596" s="45">
        <v>0</v>
      </c>
      <c r="P2596" s="45">
        <v>0</v>
      </c>
      <c r="Q2596" s="45"/>
      <c r="R2596" s="45">
        <v>0</v>
      </c>
      <c r="S2596" s="45">
        <v>0</v>
      </c>
      <c r="T2596" s="45">
        <v>0</v>
      </c>
      <c r="U2596" s="45">
        <f>SUM(F2596:T2596)</f>
        <v>0</v>
      </c>
    </row>
    <row r="2597" spans="1:23" x14ac:dyDescent="0.25">
      <c r="A2597" s="42"/>
      <c r="B2597" s="303" t="s">
        <v>147</v>
      </c>
      <c r="C2597" s="303"/>
      <c r="D2597" s="303"/>
      <c r="E2597" s="40"/>
      <c r="F2597" s="45">
        <f>1028522.88+1037916.66+173476.46</f>
        <v>2239916</v>
      </c>
      <c r="G2597" s="45">
        <v>2263453.65</v>
      </c>
      <c r="H2597" s="45">
        <v>2260486.2400000002</v>
      </c>
      <c r="I2597" s="45"/>
      <c r="J2597" s="45">
        <v>2267696.69</v>
      </c>
      <c r="K2597" s="45"/>
      <c r="L2597" s="45">
        <v>2269404.4500000002</v>
      </c>
      <c r="M2597" s="45">
        <v>2269751.58</v>
      </c>
      <c r="N2597" s="45">
        <v>2306741.23</v>
      </c>
      <c r="O2597" s="45">
        <v>2381592.7000000002</v>
      </c>
      <c r="P2597" s="45">
        <v>2371988.9</v>
      </c>
      <c r="Q2597" s="45"/>
      <c r="R2597" s="45">
        <v>2385164.11</v>
      </c>
      <c r="S2597" s="45">
        <v>2393913.31</v>
      </c>
      <c r="T2597" s="45">
        <v>2445085.0299999998</v>
      </c>
      <c r="U2597" s="45">
        <f>SUM(F2597:T2597)</f>
        <v>27855193.890000001</v>
      </c>
    </row>
    <row r="2598" spans="1:23" x14ac:dyDescent="0.25">
      <c r="A2598" s="38" t="s">
        <v>12</v>
      </c>
      <c r="B2598" s="49" t="s">
        <v>13</v>
      </c>
      <c r="C2598" s="44"/>
      <c r="D2598" s="40"/>
      <c r="E2598" s="40"/>
      <c r="F2598" s="41">
        <f>+F2600+F2602+F2603+F2604+F2599</f>
        <v>120540</v>
      </c>
      <c r="G2598" s="41">
        <f>SUM(G2599:G2610)</f>
        <v>1469156.09</v>
      </c>
      <c r="H2598" s="41">
        <f>SUM(H2599:H2610)</f>
        <v>4370807.4000000004</v>
      </c>
      <c r="I2598" s="41"/>
      <c r="J2598" s="41">
        <f t="shared" ref="J2598:M2598" si="109">SUM(J2599:J2610)</f>
        <v>1638775.02</v>
      </c>
      <c r="K2598" s="41"/>
      <c r="L2598" s="41">
        <f>SUM(L2599:L2610)</f>
        <v>1843541.25</v>
      </c>
      <c r="M2598" s="41">
        <f t="shared" si="109"/>
        <v>4630265.46</v>
      </c>
      <c r="N2598" s="41">
        <f t="shared" ref="N2598:U2598" si="110">SUM(N2599:N2610)</f>
        <v>4184482.1600000006</v>
      </c>
      <c r="O2598" s="41">
        <f t="shared" si="110"/>
        <v>3965991.72</v>
      </c>
      <c r="P2598" s="41">
        <f t="shared" si="110"/>
        <v>4221674.8</v>
      </c>
      <c r="Q2598" s="41"/>
      <c r="R2598" s="41">
        <f t="shared" si="110"/>
        <v>2820107.33</v>
      </c>
      <c r="S2598" s="41">
        <f t="shared" si="110"/>
        <v>3577192.82</v>
      </c>
      <c r="T2598" s="41">
        <f t="shared" si="110"/>
        <v>9816215.5899999999</v>
      </c>
      <c r="U2598" s="41">
        <f t="shared" si="110"/>
        <v>42658749.640000001</v>
      </c>
      <c r="V2598" s="28">
        <f>+F2598+G2598+H2598+J2598+L2598+M2598+N2598+O2598+P2598</f>
        <v>26445233.899999999</v>
      </c>
      <c r="W2598" s="28"/>
    </row>
    <row r="2599" spans="1:23" x14ac:dyDescent="0.25">
      <c r="A2599" s="42"/>
      <c r="B2599" s="43" t="s">
        <v>14</v>
      </c>
      <c r="C2599" s="44"/>
      <c r="D2599" s="44"/>
      <c r="E2599" s="40"/>
      <c r="F2599" s="45">
        <v>14170</v>
      </c>
      <c r="G2599" s="45">
        <v>391287.94</v>
      </c>
      <c r="H2599" s="45">
        <v>828916.72</v>
      </c>
      <c r="I2599" s="45"/>
      <c r="J2599" s="45">
        <v>15739.52</v>
      </c>
      <c r="K2599" s="45"/>
      <c r="L2599" s="45">
        <v>448246.99</v>
      </c>
      <c r="M2599" s="45">
        <v>681237.36</v>
      </c>
      <c r="N2599" s="45">
        <v>592313.17000000004</v>
      </c>
      <c r="O2599" s="45">
        <v>420802.96</v>
      </c>
      <c r="P2599" s="45">
        <v>190216.51</v>
      </c>
      <c r="Q2599" s="45"/>
      <c r="R2599" s="45">
        <v>454763.94</v>
      </c>
      <c r="S2599" s="45">
        <v>872600</v>
      </c>
      <c r="T2599" s="45">
        <v>1041731.17</v>
      </c>
      <c r="U2599" s="45">
        <f t="shared" ref="U2599:U2610" si="111">SUM(F2599:T2599)</f>
        <v>5952026.2799999993</v>
      </c>
    </row>
    <row r="2600" spans="1:23" x14ac:dyDescent="0.25">
      <c r="A2600" s="50"/>
      <c r="B2600" s="7" t="s">
        <v>15</v>
      </c>
      <c r="C2600" s="303"/>
      <c r="D2600" s="303"/>
      <c r="E2600" s="40"/>
      <c r="F2600" s="45">
        <v>12500</v>
      </c>
      <c r="G2600" s="45">
        <v>0</v>
      </c>
      <c r="H2600" s="45">
        <v>297645</v>
      </c>
      <c r="I2600" s="45"/>
      <c r="J2600" s="45">
        <v>0</v>
      </c>
      <c r="K2600" s="45"/>
      <c r="L2600" s="45">
        <v>0</v>
      </c>
      <c r="M2600" s="45">
        <v>0</v>
      </c>
      <c r="N2600" s="45">
        <v>105000</v>
      </c>
      <c r="O2600" s="45">
        <v>1065000.02</v>
      </c>
      <c r="P2600" s="45">
        <v>319452.09999999998</v>
      </c>
      <c r="Q2600" s="45"/>
      <c r="R2600" s="45">
        <v>15000</v>
      </c>
      <c r="S2600" s="45">
        <v>165000.01</v>
      </c>
      <c r="T2600" s="45">
        <v>315000</v>
      </c>
      <c r="U2600" s="45">
        <f t="shared" si="111"/>
        <v>2294597.13</v>
      </c>
    </row>
    <row r="2601" spans="1:23" x14ac:dyDescent="0.25">
      <c r="A2601" s="42"/>
      <c r="B2601" s="43" t="s">
        <v>16</v>
      </c>
      <c r="C2601" s="44"/>
      <c r="D2601" s="44"/>
      <c r="E2601" s="40"/>
      <c r="F2601" s="45">
        <v>0</v>
      </c>
      <c r="G2601" s="45">
        <v>0</v>
      </c>
      <c r="H2601" s="45">
        <v>0</v>
      </c>
      <c r="I2601" s="45"/>
      <c r="J2601" s="45">
        <v>0</v>
      </c>
      <c r="K2601" s="45"/>
      <c r="L2601" s="45">
        <v>0</v>
      </c>
      <c r="M2601" s="45">
        <v>221020</v>
      </c>
      <c r="N2601" s="45">
        <v>0</v>
      </c>
      <c r="O2601" s="45">
        <v>0</v>
      </c>
      <c r="P2601" s="45">
        <v>294200</v>
      </c>
      <c r="Q2601" s="45"/>
      <c r="R2601" s="45">
        <v>0</v>
      </c>
      <c r="S2601" s="45">
        <v>0</v>
      </c>
      <c r="T2601" s="45">
        <v>1973111.5</v>
      </c>
      <c r="U2601" s="45">
        <f t="shared" si="111"/>
        <v>2488331.5</v>
      </c>
    </row>
    <row r="2602" spans="1:23" x14ac:dyDescent="0.25">
      <c r="A2602" s="42"/>
      <c r="B2602" s="51" t="s">
        <v>17</v>
      </c>
      <c r="C2602" s="51"/>
      <c r="D2602" s="51"/>
      <c r="E2602" s="40"/>
      <c r="F2602" s="45">
        <v>0</v>
      </c>
      <c r="G2602" s="45">
        <v>0</v>
      </c>
      <c r="H2602" s="45">
        <v>0</v>
      </c>
      <c r="I2602" s="45"/>
      <c r="J2602" s="45">
        <v>0</v>
      </c>
      <c r="K2602" s="45"/>
      <c r="L2602" s="45">
        <v>0</v>
      </c>
      <c r="M2602" s="45">
        <v>0</v>
      </c>
      <c r="N2602" s="45">
        <v>0</v>
      </c>
      <c r="O2602" s="45">
        <v>0</v>
      </c>
      <c r="P2602" s="45">
        <v>0</v>
      </c>
      <c r="Q2602" s="45"/>
      <c r="R2602" s="45">
        <v>0</v>
      </c>
      <c r="S2602" s="45">
        <v>0</v>
      </c>
      <c r="T2602" s="45">
        <f>+'[1]INFORME OBJETAL 01 AL 31-12-21'!$H$770</f>
        <v>53750</v>
      </c>
      <c r="U2602" s="45">
        <f t="shared" si="111"/>
        <v>53750</v>
      </c>
    </row>
    <row r="2603" spans="1:23" x14ac:dyDescent="0.25">
      <c r="A2603" s="42"/>
      <c r="B2603" s="43" t="s">
        <v>18</v>
      </c>
      <c r="C2603" s="44"/>
      <c r="D2603" s="44"/>
      <c r="E2603" s="52"/>
      <c r="F2603" s="45">
        <v>0</v>
      </c>
      <c r="G2603" s="45">
        <v>189996.11</v>
      </c>
      <c r="H2603" s="45">
        <v>415392.21</v>
      </c>
      <c r="I2603" s="45"/>
      <c r="J2603" s="45">
        <v>392700.01</v>
      </c>
      <c r="K2603" s="45"/>
      <c r="L2603" s="45">
        <v>397692.21</v>
      </c>
      <c r="M2603" s="45">
        <v>1112696.1100000001</v>
      </c>
      <c r="N2603" s="45">
        <v>1746206.09</v>
      </c>
      <c r="O2603" s="45">
        <v>1489240.14</v>
      </c>
      <c r="P2603" s="45">
        <v>2120702.17</v>
      </c>
      <c r="Q2603" s="45"/>
      <c r="R2603" s="45">
        <v>793922.02</v>
      </c>
      <c r="S2603" s="45">
        <v>1854568.21</v>
      </c>
      <c r="T2603" s="45">
        <v>1959870.1</v>
      </c>
      <c r="U2603" s="45">
        <f t="shared" si="111"/>
        <v>12472985.380000001</v>
      </c>
    </row>
    <row r="2604" spans="1:23" x14ac:dyDescent="0.25">
      <c r="A2604" s="42"/>
      <c r="B2604" s="43" t="s">
        <v>19</v>
      </c>
      <c r="C2604" s="44"/>
      <c r="D2604" s="44"/>
      <c r="E2604" s="40"/>
      <c r="F2604" s="45">
        <v>93870</v>
      </c>
      <c r="G2604" s="45">
        <v>93870</v>
      </c>
      <c r="H2604" s="45">
        <v>1737311.02</v>
      </c>
      <c r="I2604" s="45"/>
      <c r="J2604" s="45">
        <v>105393</v>
      </c>
      <c r="K2604" s="45"/>
      <c r="L2604" s="45">
        <v>105000</v>
      </c>
      <c r="M2604" s="45">
        <v>102495</v>
      </c>
      <c r="N2604" s="45">
        <v>109018</v>
      </c>
      <c r="O2604" s="45">
        <v>0</v>
      </c>
      <c r="P2604" s="45">
        <v>233756</v>
      </c>
      <c r="Q2604" s="45"/>
      <c r="R2604" s="45">
        <v>126898</v>
      </c>
      <c r="S2604" s="45">
        <v>126898</v>
      </c>
      <c r="T2604" s="45">
        <v>819462.03</v>
      </c>
      <c r="U2604" s="45">
        <f t="shared" si="111"/>
        <v>3653971.05</v>
      </c>
    </row>
    <row r="2605" spans="1:23" x14ac:dyDescent="0.25">
      <c r="A2605" s="42"/>
      <c r="B2605" s="43" t="s">
        <v>197</v>
      </c>
      <c r="C2605" s="44"/>
      <c r="D2605" s="44"/>
      <c r="E2605" s="40"/>
      <c r="F2605" s="45">
        <v>0</v>
      </c>
      <c r="G2605" s="45">
        <v>0</v>
      </c>
      <c r="H2605" s="45">
        <v>0</v>
      </c>
      <c r="I2605" s="45"/>
      <c r="J2605" s="45">
        <v>0</v>
      </c>
      <c r="K2605" s="45"/>
      <c r="L2605" s="45">
        <v>0</v>
      </c>
      <c r="M2605" s="45">
        <v>0</v>
      </c>
      <c r="N2605" s="45">
        <v>0</v>
      </c>
      <c r="O2605" s="45">
        <v>0</v>
      </c>
      <c r="P2605" s="45">
        <v>0</v>
      </c>
      <c r="Q2605" s="45"/>
      <c r="R2605" s="45">
        <v>0</v>
      </c>
      <c r="S2605" s="45">
        <v>0</v>
      </c>
      <c r="T2605" s="45">
        <v>0</v>
      </c>
      <c r="U2605" s="45">
        <f t="shared" si="111"/>
        <v>0</v>
      </c>
    </row>
    <row r="2606" spans="1:23" x14ac:dyDescent="0.25">
      <c r="A2606" s="42"/>
      <c r="B2606" s="7" t="s">
        <v>20</v>
      </c>
      <c r="C2606" s="44"/>
      <c r="D2606" s="44"/>
      <c r="E2606" s="40"/>
      <c r="F2606" s="45">
        <v>0</v>
      </c>
      <c r="G2606" s="45">
        <v>0</v>
      </c>
      <c r="H2606" s="45">
        <v>500000</v>
      </c>
      <c r="I2606" s="45"/>
      <c r="J2606" s="45">
        <v>250000</v>
      </c>
      <c r="K2606" s="45"/>
      <c r="L2606" s="45">
        <v>0</v>
      </c>
      <c r="M2606" s="45">
        <v>0</v>
      </c>
      <c r="N2606" s="45">
        <v>1223818.3</v>
      </c>
      <c r="O2606" s="45">
        <v>0</v>
      </c>
      <c r="P2606" s="45">
        <v>12554.75</v>
      </c>
      <c r="Q2606" s="45"/>
      <c r="R2606" s="45">
        <v>872396.77</v>
      </c>
      <c r="S2606" s="45">
        <v>0</v>
      </c>
      <c r="T2606" s="45">
        <v>496950</v>
      </c>
      <c r="U2606" s="45">
        <f t="shared" si="111"/>
        <v>3355719.8200000003</v>
      </c>
    </row>
    <row r="2607" spans="1:23" x14ac:dyDescent="0.25">
      <c r="A2607" s="42"/>
      <c r="B2607" s="303" t="s">
        <v>21</v>
      </c>
      <c r="C2607" s="303"/>
      <c r="D2607" s="303"/>
      <c r="E2607" s="303"/>
      <c r="F2607" s="45">
        <v>0</v>
      </c>
      <c r="G2607" s="45">
        <v>0</v>
      </c>
      <c r="H2607" s="45">
        <v>0</v>
      </c>
      <c r="I2607" s="45"/>
      <c r="J2607" s="45">
        <v>0</v>
      </c>
      <c r="K2607" s="45"/>
      <c r="L2607" s="45">
        <v>0</v>
      </c>
      <c r="M2607" s="45">
        <v>0</v>
      </c>
      <c r="N2607" s="45">
        <v>0</v>
      </c>
      <c r="O2607" s="45">
        <v>0</v>
      </c>
      <c r="P2607" s="45">
        <v>0</v>
      </c>
      <c r="Q2607" s="45"/>
      <c r="R2607" s="45">
        <v>0</v>
      </c>
      <c r="S2607" s="45">
        <v>0</v>
      </c>
      <c r="T2607" s="45">
        <v>0</v>
      </c>
      <c r="U2607" s="45">
        <f t="shared" si="111"/>
        <v>0</v>
      </c>
    </row>
    <row r="2608" spans="1:23" x14ac:dyDescent="0.25">
      <c r="A2608" s="42"/>
      <c r="B2608" s="7" t="s">
        <v>22</v>
      </c>
      <c r="C2608" s="303"/>
      <c r="D2608" s="303"/>
      <c r="E2608" s="303"/>
      <c r="F2608" s="45">
        <v>0</v>
      </c>
      <c r="G2608" s="45">
        <v>352000</v>
      </c>
      <c r="H2608" s="45">
        <v>50999.96</v>
      </c>
      <c r="I2608" s="45"/>
      <c r="J2608" s="45">
        <v>334400</v>
      </c>
      <c r="K2608" s="45"/>
      <c r="L2608" s="45">
        <v>448000</v>
      </c>
      <c r="M2608" s="45">
        <v>484400</v>
      </c>
      <c r="N2608" s="45">
        <v>0</v>
      </c>
      <c r="O2608" s="45">
        <v>582822</v>
      </c>
      <c r="P2608" s="45">
        <v>617333.34</v>
      </c>
      <c r="Q2608" s="45"/>
      <c r="R2608" s="45">
        <v>149000</v>
      </c>
      <c r="S2608" s="45">
        <v>150000</v>
      </c>
      <c r="T2608" s="45">
        <f>+'[1]INFORME OBJETAL 01 AL 31-12-21'!$H$783</f>
        <v>790000</v>
      </c>
      <c r="U2608" s="45">
        <f t="shared" si="111"/>
        <v>3958955.3</v>
      </c>
    </row>
    <row r="2609" spans="1:24" x14ac:dyDescent="0.25">
      <c r="A2609" s="42"/>
      <c r="B2609" s="7" t="s">
        <v>23</v>
      </c>
      <c r="C2609" s="303"/>
      <c r="D2609" s="303"/>
      <c r="E2609" s="40"/>
      <c r="F2609" s="45">
        <v>0</v>
      </c>
      <c r="G2609" s="45">
        <v>0</v>
      </c>
      <c r="H2609" s="45">
        <v>0</v>
      </c>
      <c r="I2609" s="45"/>
      <c r="J2609" s="45">
        <v>0</v>
      </c>
      <c r="K2609" s="45"/>
      <c r="L2609" s="45">
        <v>0</v>
      </c>
      <c r="M2609" s="45">
        <v>0</v>
      </c>
      <c r="N2609" s="45">
        <v>0</v>
      </c>
      <c r="O2609" s="45">
        <v>0</v>
      </c>
      <c r="P2609" s="45">
        <v>0</v>
      </c>
      <c r="Q2609" s="45"/>
      <c r="R2609" s="45">
        <v>0</v>
      </c>
      <c r="S2609" s="45">
        <v>0</v>
      </c>
      <c r="T2609" s="45">
        <v>0</v>
      </c>
      <c r="U2609" s="45">
        <f t="shared" si="111"/>
        <v>0</v>
      </c>
    </row>
    <row r="2610" spans="1:24" x14ac:dyDescent="0.25">
      <c r="A2610" s="42"/>
      <c r="B2610" s="303" t="s">
        <v>148</v>
      </c>
      <c r="C2610" s="303"/>
      <c r="D2610" s="303"/>
      <c r="E2610" s="40"/>
      <c r="F2610" s="45">
        <v>0</v>
      </c>
      <c r="G2610" s="45">
        <v>442002.04</v>
      </c>
      <c r="H2610" s="45">
        <v>540542.49</v>
      </c>
      <c r="I2610" s="45"/>
      <c r="J2610" s="45">
        <v>540542.49</v>
      </c>
      <c r="K2610" s="45"/>
      <c r="L2610" s="45">
        <v>444602.05</v>
      </c>
      <c r="M2610" s="45">
        <v>2028416.99</v>
      </c>
      <c r="N2610" s="45">
        <v>408126.6</v>
      </c>
      <c r="O2610" s="45">
        <v>408126.6</v>
      </c>
      <c r="P2610" s="45">
        <v>433459.93</v>
      </c>
      <c r="Q2610" s="45"/>
      <c r="R2610" s="45">
        <v>408126.6</v>
      </c>
      <c r="S2610" s="45">
        <v>408126.6</v>
      </c>
      <c r="T2610" s="45">
        <v>2366340.79</v>
      </c>
      <c r="U2610" s="45">
        <f t="shared" si="111"/>
        <v>8428413.1799999997</v>
      </c>
    </row>
    <row r="2611" spans="1:24" x14ac:dyDescent="0.25">
      <c r="A2611" s="38" t="s">
        <v>24</v>
      </c>
      <c r="B2611" s="49" t="s">
        <v>25</v>
      </c>
      <c r="C2611" s="44"/>
      <c r="D2611" s="40"/>
      <c r="E2611" s="40"/>
      <c r="F2611" s="41">
        <f>+F2614+F2612+F2613+F2615+F2616+F2617+F2618</f>
        <v>560000</v>
      </c>
      <c r="G2611" s="41">
        <f>+G2614+G2612+G2613+G2615+G2616+G2617+G2618</f>
        <v>1568080</v>
      </c>
      <c r="H2611" s="41">
        <f>+H2614+H2612+H2613+H2615+H2616+H2617+H2618</f>
        <v>3376600</v>
      </c>
      <c r="I2611" s="41"/>
      <c r="J2611" s="41">
        <f>+J2614+J2612+J2613+J2615+J2616+J2617+J2618+J2621</f>
        <v>6108659</v>
      </c>
      <c r="K2611" s="41"/>
      <c r="L2611" s="41">
        <f>+L2614+L2612+L2613+L2615+L2616+L2617+L2618+L2621</f>
        <v>1304900</v>
      </c>
      <c r="M2611" s="41">
        <f>SUM(M2612:M2621)</f>
        <v>7721234.8499999996</v>
      </c>
      <c r="N2611" s="41">
        <f>SUM(N2612:N2621)</f>
        <v>3131642.51</v>
      </c>
      <c r="O2611" s="41">
        <f t="shared" ref="O2611" si="112">SUM(O2612:O2621)</f>
        <v>2460923</v>
      </c>
      <c r="P2611" s="41">
        <f>SUM(P2612:P2621)</f>
        <v>9901280.9299999997</v>
      </c>
      <c r="Q2611" s="41"/>
      <c r="R2611" s="41">
        <f>SUM(R2612:R2621)</f>
        <v>2835702.35</v>
      </c>
      <c r="S2611" s="41">
        <f>SUM(S2612:S2621)</f>
        <v>7311983.7400000002</v>
      </c>
      <c r="T2611" s="41">
        <f>SUM(T2612:T2621)</f>
        <v>13041044.609999999</v>
      </c>
      <c r="U2611" s="41">
        <f>SUM(U2612:U2621)</f>
        <v>59322050.990000002</v>
      </c>
      <c r="V2611" s="28">
        <f>+N2611+O2611+P2611+R2611+S2611+T2611</f>
        <v>38682577.140000001</v>
      </c>
      <c r="W2611" s="28">
        <f>+U2681</f>
        <v>-99664.320000000007</v>
      </c>
      <c r="X2611" s="28">
        <f>+V2611+W2611</f>
        <v>38582912.82</v>
      </c>
    </row>
    <row r="2612" spans="1:24" x14ac:dyDescent="0.25">
      <c r="A2612" s="42"/>
      <c r="B2612" s="303" t="s">
        <v>149</v>
      </c>
      <c r="C2612" s="303"/>
      <c r="D2612" s="303"/>
      <c r="E2612" s="40"/>
      <c r="F2612" s="45">
        <v>0</v>
      </c>
      <c r="G2612" s="45">
        <v>0</v>
      </c>
      <c r="H2612" s="45">
        <v>0</v>
      </c>
      <c r="I2612" s="45"/>
      <c r="J2612" s="45">
        <v>0</v>
      </c>
      <c r="K2612" s="45"/>
      <c r="L2612" s="45">
        <v>0</v>
      </c>
      <c r="M2612" s="45">
        <v>733360.3</v>
      </c>
      <c r="N2612" s="45">
        <v>0</v>
      </c>
      <c r="O2612" s="45">
        <v>360380</v>
      </c>
      <c r="P2612" s="45">
        <v>3845311.79</v>
      </c>
      <c r="Q2612" s="45"/>
      <c r="R2612" s="45">
        <v>99664.320000000007</v>
      </c>
      <c r="S2612" s="45">
        <v>141993.04</v>
      </c>
      <c r="T2612" s="45">
        <f>+'[1]INFORME OBJETAL 01 AL 31-12-21'!$H$797</f>
        <v>726925.36</v>
      </c>
      <c r="U2612" s="45">
        <f t="shared" ref="U2612:U2621" si="113">SUM(F2612:T2612)</f>
        <v>5907634.8100000005</v>
      </c>
    </row>
    <row r="2613" spans="1:24" x14ac:dyDescent="0.25">
      <c r="A2613" s="42"/>
      <c r="B2613" s="43" t="s">
        <v>26</v>
      </c>
      <c r="C2613" s="44"/>
      <c r="D2613" s="44"/>
      <c r="E2613" s="40"/>
      <c r="F2613" s="45">
        <v>0</v>
      </c>
      <c r="G2613" s="45">
        <v>0</v>
      </c>
      <c r="H2613" s="45">
        <v>0</v>
      </c>
      <c r="I2613" s="45"/>
      <c r="J2613" s="45">
        <v>0</v>
      </c>
      <c r="K2613" s="45"/>
      <c r="L2613" s="45">
        <v>0</v>
      </c>
      <c r="M2613" s="45">
        <v>10620</v>
      </c>
      <c r="N2613" s="45">
        <v>0</v>
      </c>
      <c r="O2613" s="45">
        <v>940283</v>
      </c>
      <c r="P2613" s="45">
        <v>22626.07</v>
      </c>
      <c r="Q2613" s="45"/>
      <c r="R2613" s="45">
        <v>0</v>
      </c>
      <c r="S2613" s="45">
        <v>105025.45</v>
      </c>
      <c r="T2613" s="45">
        <f>+'[1]INFORME OBJETAL 01 AL 31-12-21'!$H$799</f>
        <v>26868.6</v>
      </c>
      <c r="U2613" s="45">
        <f t="shared" si="113"/>
        <v>1105423.1200000001</v>
      </c>
    </row>
    <row r="2614" spans="1:24" x14ac:dyDescent="0.25">
      <c r="A2614" s="42"/>
      <c r="B2614" s="303" t="s">
        <v>150</v>
      </c>
      <c r="C2614" s="303"/>
      <c r="D2614" s="303"/>
      <c r="E2614" s="40"/>
      <c r="F2614" s="45">
        <v>0</v>
      </c>
      <c r="G2614" s="45">
        <v>0</v>
      </c>
      <c r="H2614" s="45">
        <v>0</v>
      </c>
      <c r="I2614" s="45"/>
      <c r="J2614" s="45">
        <v>0</v>
      </c>
      <c r="K2614" s="45"/>
      <c r="L2614" s="45">
        <v>0</v>
      </c>
      <c r="M2614" s="45">
        <v>0</v>
      </c>
      <c r="N2614" s="45">
        <v>442098.8</v>
      </c>
      <c r="O2614" s="45">
        <v>0</v>
      </c>
      <c r="P2614" s="45">
        <v>6666.67</v>
      </c>
      <c r="Q2614" s="45"/>
      <c r="R2614" s="45">
        <v>0</v>
      </c>
      <c r="S2614" s="45">
        <v>0</v>
      </c>
      <c r="T2614" s="45">
        <v>640828.5</v>
      </c>
      <c r="U2614" s="45">
        <f t="shared" si="113"/>
        <v>1089593.97</v>
      </c>
    </row>
    <row r="2615" spans="1:24" x14ac:dyDescent="0.25">
      <c r="A2615" s="42"/>
      <c r="B2615" s="51" t="s">
        <v>27</v>
      </c>
      <c r="C2615" s="51"/>
      <c r="D2615" s="51"/>
      <c r="E2615" s="40"/>
      <c r="F2615" s="45">
        <v>0</v>
      </c>
      <c r="G2615" s="45">
        <v>0</v>
      </c>
      <c r="H2615" s="45">
        <v>0</v>
      </c>
      <c r="I2615" s="45"/>
      <c r="J2615" s="45">
        <v>0</v>
      </c>
      <c r="K2615" s="45"/>
      <c r="L2615" s="45">
        <v>0</v>
      </c>
      <c r="M2615" s="45">
        <v>0</v>
      </c>
      <c r="N2615" s="45">
        <v>0</v>
      </c>
      <c r="O2615" s="45">
        <v>0</v>
      </c>
      <c r="P2615" s="45">
        <v>166.67</v>
      </c>
      <c r="Q2615" s="45"/>
      <c r="R2615" s="45">
        <v>0</v>
      </c>
      <c r="S2615" s="45">
        <v>0</v>
      </c>
      <c r="T2615" s="45">
        <v>0</v>
      </c>
      <c r="U2615" s="45">
        <f t="shared" si="113"/>
        <v>166.67</v>
      </c>
    </row>
    <row r="2616" spans="1:24" x14ac:dyDescent="0.25">
      <c r="A2616" s="42"/>
      <c r="B2616" s="303" t="s">
        <v>151</v>
      </c>
      <c r="C2616" s="303"/>
      <c r="D2616" s="303"/>
      <c r="E2616" s="40"/>
      <c r="F2616" s="45">
        <v>0</v>
      </c>
      <c r="G2616" s="45">
        <v>0</v>
      </c>
      <c r="H2616" s="45">
        <v>885000</v>
      </c>
      <c r="I2616" s="45"/>
      <c r="J2616" s="45">
        <v>0</v>
      </c>
      <c r="K2616" s="45"/>
      <c r="L2616" s="45">
        <v>0</v>
      </c>
      <c r="M2616" s="45">
        <v>0</v>
      </c>
      <c r="N2616" s="45">
        <v>312456.36</v>
      </c>
      <c r="O2616" s="45">
        <v>0</v>
      </c>
      <c r="P2616" s="45">
        <v>852442.76</v>
      </c>
      <c r="Q2616" s="45"/>
      <c r="R2616" s="45">
        <v>59881.46</v>
      </c>
      <c r="S2616" s="45">
        <v>152692</v>
      </c>
      <c r="T2616" s="45">
        <f>+'[1]INFORME OBJETAL 01 AL 31-12-21'!$H$805</f>
        <v>907514.2</v>
      </c>
      <c r="U2616" s="45">
        <f t="shared" si="113"/>
        <v>3169986.7800000003</v>
      </c>
    </row>
    <row r="2617" spans="1:24" x14ac:dyDescent="0.25">
      <c r="A2617" s="42"/>
      <c r="B2617" s="303" t="s">
        <v>152</v>
      </c>
      <c r="C2617" s="303"/>
      <c r="D2617" s="303"/>
      <c r="E2617" s="40"/>
      <c r="F2617" s="45">
        <v>0</v>
      </c>
      <c r="G2617" s="45">
        <v>0</v>
      </c>
      <c r="H2617" s="45">
        <v>0</v>
      </c>
      <c r="I2617" s="45"/>
      <c r="J2617" s="45">
        <v>0</v>
      </c>
      <c r="K2617" s="45"/>
      <c r="L2617" s="45">
        <v>0</v>
      </c>
      <c r="M2617" s="45">
        <v>203940.58</v>
      </c>
      <c r="N2617" s="45">
        <v>0</v>
      </c>
      <c r="O2617" s="45">
        <v>0</v>
      </c>
      <c r="P2617" s="45">
        <v>3034705.57</v>
      </c>
      <c r="Q2617" s="45"/>
      <c r="R2617" s="45">
        <v>774574.74</v>
      </c>
      <c r="S2617" s="45">
        <v>1921248.78</v>
      </c>
      <c r="T2617" s="45">
        <f>+'[1]INFORME OBJETAL 01 AL 31-12-21'!$H$807</f>
        <v>542151.36</v>
      </c>
      <c r="U2617" s="45">
        <f t="shared" si="113"/>
        <v>6476621.0300000003</v>
      </c>
    </row>
    <row r="2618" spans="1:24" x14ac:dyDescent="0.25">
      <c r="A2618" s="42"/>
      <c r="B2618" s="7" t="s">
        <v>200</v>
      </c>
      <c r="C2618" s="303"/>
      <c r="D2618" s="303"/>
      <c r="E2618" s="40"/>
      <c r="F2618" s="45">
        <v>560000</v>
      </c>
      <c r="G2618" s="45">
        <v>1568080</v>
      </c>
      <c r="H2618" s="45">
        <v>2491600</v>
      </c>
      <c r="I2618" s="45"/>
      <c r="J2618" s="45">
        <v>2108100</v>
      </c>
      <c r="K2618" s="45"/>
      <c r="L2618" s="45">
        <v>1304900</v>
      </c>
      <c r="M2618" s="45">
        <v>6007860</v>
      </c>
      <c r="N2618" s="45">
        <v>1978826.8</v>
      </c>
      <c r="O2618" s="45">
        <v>1160260</v>
      </c>
      <c r="P2618" s="45">
        <v>2104293.3199999998</v>
      </c>
      <c r="Q2618" s="45"/>
      <c r="R2618" s="45">
        <v>937680.08</v>
      </c>
      <c r="S2618" s="45">
        <v>1844175.05</v>
      </c>
      <c r="T2618" s="45">
        <f>+'[1]INFORME OBJETAL 01 AL 31-12-21'!$H$814</f>
        <v>5657102.75</v>
      </c>
      <c r="U2618" s="45">
        <f t="shared" si="113"/>
        <v>27722878</v>
      </c>
    </row>
    <row r="2619" spans="1:24" x14ac:dyDescent="0.25">
      <c r="A2619" s="42"/>
      <c r="B2619" s="53" t="s">
        <v>30</v>
      </c>
      <c r="C2619" s="303"/>
      <c r="D2619" s="303"/>
      <c r="E2619" s="54"/>
      <c r="F2619" s="45">
        <v>0</v>
      </c>
      <c r="G2619" s="45">
        <v>0</v>
      </c>
      <c r="H2619" s="45">
        <v>0</v>
      </c>
      <c r="I2619" s="45"/>
      <c r="J2619" s="45">
        <v>0</v>
      </c>
      <c r="K2619" s="45"/>
      <c r="L2619" s="45">
        <v>0</v>
      </c>
      <c r="M2619" s="45">
        <v>0</v>
      </c>
      <c r="N2619" s="45">
        <v>0</v>
      </c>
      <c r="O2619" s="45">
        <v>0</v>
      </c>
      <c r="P2619" s="45">
        <v>0</v>
      </c>
      <c r="Q2619" s="45"/>
      <c r="R2619" s="45">
        <v>0</v>
      </c>
      <c r="S2619" s="45">
        <v>0</v>
      </c>
      <c r="T2619" s="45">
        <v>0</v>
      </c>
      <c r="U2619" s="45">
        <f t="shared" si="113"/>
        <v>0</v>
      </c>
    </row>
    <row r="2620" spans="1:24" x14ac:dyDescent="0.25">
      <c r="A2620" s="42"/>
      <c r="B2620" s="53" t="s">
        <v>31</v>
      </c>
      <c r="C2620" s="303"/>
      <c r="D2620" s="303"/>
      <c r="E2620" s="54"/>
      <c r="F2620" s="45">
        <v>0</v>
      </c>
      <c r="G2620" s="45">
        <v>0</v>
      </c>
      <c r="H2620" s="45">
        <v>0</v>
      </c>
      <c r="I2620" s="45"/>
      <c r="J2620" s="45">
        <v>0</v>
      </c>
      <c r="K2620" s="45"/>
      <c r="L2620" s="45">
        <v>0</v>
      </c>
      <c r="M2620" s="45">
        <v>0</v>
      </c>
      <c r="N2620" s="45">
        <v>0</v>
      </c>
      <c r="O2620" s="45">
        <v>0</v>
      </c>
      <c r="P2620" s="45">
        <v>0</v>
      </c>
      <c r="Q2620" s="45"/>
      <c r="R2620" s="45">
        <v>0</v>
      </c>
      <c r="S2620" s="45">
        <v>0</v>
      </c>
      <c r="T2620" s="45">
        <v>0</v>
      </c>
      <c r="U2620" s="45">
        <f t="shared" si="113"/>
        <v>0</v>
      </c>
    </row>
    <row r="2621" spans="1:24" x14ac:dyDescent="0.25">
      <c r="A2621" s="42"/>
      <c r="B2621" s="51" t="s">
        <v>32</v>
      </c>
      <c r="C2621" s="51"/>
      <c r="D2621" s="51"/>
      <c r="E2621" s="40"/>
      <c r="F2621" s="45">
        <v>0</v>
      </c>
      <c r="G2621" s="45">
        <v>0</v>
      </c>
      <c r="H2621" s="45">
        <v>0</v>
      </c>
      <c r="I2621" s="45"/>
      <c r="J2621" s="45">
        <v>4000559</v>
      </c>
      <c r="K2621" s="45"/>
      <c r="L2621" s="45">
        <v>0</v>
      </c>
      <c r="M2621" s="45">
        <v>765453.97</v>
      </c>
      <c r="N2621" s="45">
        <v>398260.55</v>
      </c>
      <c r="O2621" s="45">
        <v>0</v>
      </c>
      <c r="P2621" s="45">
        <v>35068.080000000002</v>
      </c>
      <c r="Q2621" s="45"/>
      <c r="R2621" s="45">
        <v>963901.75</v>
      </c>
      <c r="S2621" s="45">
        <v>3146849.42</v>
      </c>
      <c r="T2621" s="45">
        <f>+'[1]INFORME OBJETAL 01 AL 31-12-21'!$H$827</f>
        <v>4539653.84</v>
      </c>
      <c r="U2621" s="45">
        <f t="shared" si="113"/>
        <v>13849746.609999999</v>
      </c>
    </row>
    <row r="2622" spans="1:24" x14ac:dyDescent="0.25">
      <c r="A2622" s="38" t="s">
        <v>33</v>
      </c>
      <c r="B2622" s="49" t="s">
        <v>34</v>
      </c>
      <c r="C2622" s="44"/>
      <c r="D2622" s="40"/>
      <c r="E2622" s="40"/>
      <c r="F2622" s="41">
        <v>0</v>
      </c>
      <c r="G2622" s="41">
        <v>0</v>
      </c>
      <c r="H2622" s="41">
        <v>0</v>
      </c>
      <c r="I2622" s="41"/>
      <c r="J2622" s="41">
        <v>0</v>
      </c>
      <c r="K2622" s="41"/>
      <c r="L2622" s="41">
        <v>0</v>
      </c>
      <c r="M2622" s="41">
        <v>0</v>
      </c>
      <c r="N2622" s="41">
        <v>0</v>
      </c>
      <c r="O2622" s="41">
        <v>0</v>
      </c>
      <c r="P2622" s="41">
        <v>0</v>
      </c>
      <c r="Q2622" s="41"/>
      <c r="R2622" s="41">
        <v>0</v>
      </c>
      <c r="S2622" s="41">
        <v>0</v>
      </c>
      <c r="T2622" s="41">
        <v>0</v>
      </c>
      <c r="U2622" s="41">
        <f>SUM(F2622:F2622)</f>
        <v>0</v>
      </c>
    </row>
    <row r="2623" spans="1:24" x14ac:dyDescent="0.25">
      <c r="A2623" s="42"/>
      <c r="B2623" s="417" t="s">
        <v>35</v>
      </c>
      <c r="C2623" s="417"/>
      <c r="D2623" s="417"/>
      <c r="E2623" s="417"/>
      <c r="F2623" s="45">
        <v>0</v>
      </c>
      <c r="G2623" s="45">
        <v>0</v>
      </c>
      <c r="H2623" s="45">
        <v>0</v>
      </c>
      <c r="I2623" s="45"/>
      <c r="J2623" s="45">
        <v>0</v>
      </c>
      <c r="K2623" s="45"/>
      <c r="L2623" s="45">
        <v>0</v>
      </c>
      <c r="M2623" s="45">
        <v>0</v>
      </c>
      <c r="N2623" s="45">
        <v>0</v>
      </c>
      <c r="O2623" s="45">
        <v>0</v>
      </c>
      <c r="P2623" s="45">
        <v>0</v>
      </c>
      <c r="Q2623" s="45"/>
      <c r="R2623" s="45">
        <v>0</v>
      </c>
      <c r="S2623" s="45">
        <v>0</v>
      </c>
      <c r="T2623" s="45">
        <v>0</v>
      </c>
      <c r="U2623" s="45">
        <f t="shared" ref="U2623:U2633" si="114">SUM(F2623:M2623)</f>
        <v>0</v>
      </c>
    </row>
    <row r="2624" spans="1:24" x14ac:dyDescent="0.25">
      <c r="A2624" s="42"/>
      <c r="B2624" s="7" t="s">
        <v>36</v>
      </c>
      <c r="C2624" s="303"/>
      <c r="D2624" s="303"/>
      <c r="E2624" s="303"/>
      <c r="F2624" s="45">
        <v>0</v>
      </c>
      <c r="G2624" s="45">
        <v>0</v>
      </c>
      <c r="H2624" s="45">
        <v>0</v>
      </c>
      <c r="I2624" s="45"/>
      <c r="J2624" s="45">
        <v>0</v>
      </c>
      <c r="K2624" s="45"/>
      <c r="L2624" s="45">
        <v>0</v>
      </c>
      <c r="M2624" s="45">
        <v>0</v>
      </c>
      <c r="N2624" s="45">
        <v>0</v>
      </c>
      <c r="O2624" s="45">
        <v>0</v>
      </c>
      <c r="P2624" s="45">
        <v>0</v>
      </c>
      <c r="Q2624" s="45"/>
      <c r="R2624" s="45">
        <v>0</v>
      </c>
      <c r="S2624" s="45">
        <v>0</v>
      </c>
      <c r="T2624" s="45">
        <v>0</v>
      </c>
      <c r="U2624" s="45">
        <f t="shared" si="114"/>
        <v>0</v>
      </c>
    </row>
    <row r="2625" spans="1:21" x14ac:dyDescent="0.25">
      <c r="A2625" s="42"/>
      <c r="B2625" s="7" t="s">
        <v>37</v>
      </c>
      <c r="C2625" s="303"/>
      <c r="D2625" s="303"/>
      <c r="E2625" s="40"/>
      <c r="F2625" s="45">
        <v>0</v>
      </c>
      <c r="G2625" s="45">
        <v>0</v>
      </c>
      <c r="H2625" s="45">
        <v>0</v>
      </c>
      <c r="I2625" s="45"/>
      <c r="J2625" s="45">
        <v>0</v>
      </c>
      <c r="K2625" s="45"/>
      <c r="L2625" s="45">
        <v>0</v>
      </c>
      <c r="M2625" s="45">
        <v>0</v>
      </c>
      <c r="N2625" s="45">
        <v>0</v>
      </c>
      <c r="O2625" s="45">
        <v>0</v>
      </c>
      <c r="P2625" s="45">
        <v>0</v>
      </c>
      <c r="Q2625" s="45"/>
      <c r="R2625" s="45">
        <v>0</v>
      </c>
      <c r="S2625" s="45">
        <v>0</v>
      </c>
      <c r="T2625" s="45">
        <v>0</v>
      </c>
      <c r="U2625" s="45">
        <f t="shared" si="114"/>
        <v>0</v>
      </c>
    </row>
    <row r="2626" spans="1:21" x14ac:dyDescent="0.25">
      <c r="A2626" s="42"/>
      <c r="B2626" s="7" t="s">
        <v>38</v>
      </c>
      <c r="C2626" s="303"/>
      <c r="D2626" s="303"/>
      <c r="E2626" s="40"/>
      <c r="F2626" s="45">
        <v>0</v>
      </c>
      <c r="G2626" s="45">
        <v>0</v>
      </c>
      <c r="H2626" s="45">
        <v>0</v>
      </c>
      <c r="I2626" s="45"/>
      <c r="J2626" s="45">
        <v>0</v>
      </c>
      <c r="K2626" s="45"/>
      <c r="L2626" s="45">
        <v>0</v>
      </c>
      <c r="M2626" s="45">
        <v>0</v>
      </c>
      <c r="N2626" s="45">
        <v>0</v>
      </c>
      <c r="O2626" s="45">
        <v>0</v>
      </c>
      <c r="P2626" s="45">
        <v>0</v>
      </c>
      <c r="Q2626" s="45"/>
      <c r="R2626" s="45">
        <v>0</v>
      </c>
      <c r="S2626" s="45">
        <v>0</v>
      </c>
      <c r="T2626" s="45">
        <v>0</v>
      </c>
      <c r="U2626" s="45">
        <f t="shared" si="114"/>
        <v>0</v>
      </c>
    </row>
    <row r="2627" spans="1:21" x14ac:dyDescent="0.25">
      <c r="A2627" s="42"/>
      <c r="B2627" s="7" t="s">
        <v>39</v>
      </c>
      <c r="C2627" s="303"/>
      <c r="D2627" s="303"/>
      <c r="E2627" s="40"/>
      <c r="F2627" s="45">
        <v>0</v>
      </c>
      <c r="G2627" s="45">
        <v>0</v>
      </c>
      <c r="H2627" s="45">
        <v>0</v>
      </c>
      <c r="I2627" s="45"/>
      <c r="J2627" s="45">
        <v>0</v>
      </c>
      <c r="K2627" s="45"/>
      <c r="L2627" s="45">
        <v>0</v>
      </c>
      <c r="M2627" s="45">
        <v>0</v>
      </c>
      <c r="N2627" s="45">
        <v>0</v>
      </c>
      <c r="O2627" s="45">
        <v>0</v>
      </c>
      <c r="P2627" s="45">
        <v>0</v>
      </c>
      <c r="Q2627" s="45"/>
      <c r="R2627" s="45">
        <v>0</v>
      </c>
      <c r="S2627" s="45">
        <v>0</v>
      </c>
      <c r="T2627" s="45">
        <v>0</v>
      </c>
      <c r="U2627" s="45">
        <f t="shared" si="114"/>
        <v>0</v>
      </c>
    </row>
    <row r="2628" spans="1:21" x14ac:dyDescent="0.25">
      <c r="A2628" s="42"/>
      <c r="B2628" s="7" t="s">
        <v>40</v>
      </c>
      <c r="C2628" s="303"/>
      <c r="D2628" s="303"/>
      <c r="E2628" s="40"/>
      <c r="F2628" s="45">
        <v>0</v>
      </c>
      <c r="G2628" s="45">
        <v>0</v>
      </c>
      <c r="H2628" s="45">
        <v>0</v>
      </c>
      <c r="I2628" s="45"/>
      <c r="J2628" s="45">
        <v>0</v>
      </c>
      <c r="K2628" s="45"/>
      <c r="L2628" s="45">
        <v>0</v>
      </c>
      <c r="M2628" s="45">
        <v>0</v>
      </c>
      <c r="N2628" s="45">
        <v>0</v>
      </c>
      <c r="O2628" s="45">
        <v>0</v>
      </c>
      <c r="P2628" s="45">
        <v>0</v>
      </c>
      <c r="Q2628" s="45"/>
      <c r="R2628" s="45">
        <v>0</v>
      </c>
      <c r="S2628" s="45">
        <v>0</v>
      </c>
      <c r="T2628" s="45">
        <v>0</v>
      </c>
      <c r="U2628" s="45">
        <f t="shared" si="114"/>
        <v>0</v>
      </c>
    </row>
    <row r="2629" spans="1:21" x14ac:dyDescent="0.25">
      <c r="A2629" s="42"/>
      <c r="B2629" s="7" t="s">
        <v>41</v>
      </c>
      <c r="C2629" s="303"/>
      <c r="D2629" s="303"/>
      <c r="E2629" s="40"/>
      <c r="F2629" s="45">
        <v>0</v>
      </c>
      <c r="G2629" s="45">
        <v>0</v>
      </c>
      <c r="H2629" s="45">
        <v>0</v>
      </c>
      <c r="I2629" s="45"/>
      <c r="J2629" s="45">
        <v>0</v>
      </c>
      <c r="K2629" s="45"/>
      <c r="L2629" s="45">
        <v>0</v>
      </c>
      <c r="M2629" s="45">
        <v>0</v>
      </c>
      <c r="N2629" s="45">
        <v>0</v>
      </c>
      <c r="O2629" s="45">
        <v>0</v>
      </c>
      <c r="P2629" s="45">
        <v>0</v>
      </c>
      <c r="Q2629" s="45"/>
      <c r="R2629" s="45">
        <v>0</v>
      </c>
      <c r="S2629" s="45">
        <v>0</v>
      </c>
      <c r="T2629" s="45">
        <v>0</v>
      </c>
      <c r="U2629" s="45">
        <f t="shared" si="114"/>
        <v>0</v>
      </c>
    </row>
    <row r="2630" spans="1:21" x14ac:dyDescent="0.25">
      <c r="A2630" s="42"/>
      <c r="B2630" s="7" t="s">
        <v>42</v>
      </c>
      <c r="C2630" s="303"/>
      <c r="D2630" s="303"/>
      <c r="E2630" s="40"/>
      <c r="F2630" s="45">
        <v>0</v>
      </c>
      <c r="G2630" s="45">
        <v>0</v>
      </c>
      <c r="H2630" s="45">
        <v>0</v>
      </c>
      <c r="I2630" s="45"/>
      <c r="J2630" s="45">
        <v>0</v>
      </c>
      <c r="K2630" s="45"/>
      <c r="L2630" s="45">
        <v>0</v>
      </c>
      <c r="M2630" s="45">
        <v>0</v>
      </c>
      <c r="N2630" s="45">
        <v>0</v>
      </c>
      <c r="O2630" s="45">
        <v>0</v>
      </c>
      <c r="P2630" s="45">
        <v>0</v>
      </c>
      <c r="Q2630" s="45"/>
      <c r="R2630" s="45">
        <v>0</v>
      </c>
      <c r="S2630" s="45">
        <v>0</v>
      </c>
      <c r="T2630" s="45">
        <v>0</v>
      </c>
      <c r="U2630" s="45">
        <f t="shared" si="114"/>
        <v>0</v>
      </c>
    </row>
    <row r="2631" spans="1:21" x14ac:dyDescent="0.25">
      <c r="A2631" s="42"/>
      <c r="B2631" s="7" t="s">
        <v>41</v>
      </c>
      <c r="C2631" s="303"/>
      <c r="D2631" s="303"/>
      <c r="E2631" s="40"/>
      <c r="F2631" s="45">
        <v>0</v>
      </c>
      <c r="G2631" s="45">
        <v>0</v>
      </c>
      <c r="H2631" s="45">
        <v>0</v>
      </c>
      <c r="I2631" s="45"/>
      <c r="J2631" s="45">
        <v>0</v>
      </c>
      <c r="K2631" s="45"/>
      <c r="L2631" s="45">
        <v>0</v>
      </c>
      <c r="M2631" s="45">
        <v>0</v>
      </c>
      <c r="N2631" s="45">
        <v>0</v>
      </c>
      <c r="O2631" s="45">
        <v>0</v>
      </c>
      <c r="P2631" s="45">
        <v>0</v>
      </c>
      <c r="Q2631" s="45"/>
      <c r="R2631" s="45">
        <v>0</v>
      </c>
      <c r="S2631" s="45">
        <v>0</v>
      </c>
      <c r="T2631" s="45">
        <v>0</v>
      </c>
      <c r="U2631" s="45">
        <f t="shared" si="114"/>
        <v>0</v>
      </c>
    </row>
    <row r="2632" spans="1:21" x14ac:dyDescent="0.25">
      <c r="A2632" s="55"/>
      <c r="B2632" s="56" t="s">
        <v>43</v>
      </c>
      <c r="C2632" s="40"/>
      <c r="D2632" s="40"/>
      <c r="E2632" s="40"/>
      <c r="F2632" s="45">
        <v>0</v>
      </c>
      <c r="G2632" s="45">
        <v>0</v>
      </c>
      <c r="H2632" s="45">
        <v>0</v>
      </c>
      <c r="I2632" s="45"/>
      <c r="J2632" s="45">
        <v>0</v>
      </c>
      <c r="K2632" s="45"/>
      <c r="L2632" s="45">
        <v>0</v>
      </c>
      <c r="M2632" s="45">
        <v>0</v>
      </c>
      <c r="N2632" s="45">
        <v>0</v>
      </c>
      <c r="O2632" s="45">
        <v>0</v>
      </c>
      <c r="P2632" s="45">
        <v>0</v>
      </c>
      <c r="Q2632" s="45"/>
      <c r="R2632" s="45">
        <v>0</v>
      </c>
      <c r="S2632" s="45">
        <v>0</v>
      </c>
      <c r="T2632" s="45">
        <v>0</v>
      </c>
      <c r="U2632" s="45">
        <f t="shared" si="114"/>
        <v>0</v>
      </c>
    </row>
    <row r="2633" spans="1:21" x14ac:dyDescent="0.25">
      <c r="A2633" s="55"/>
      <c r="B2633" s="56" t="s">
        <v>44</v>
      </c>
      <c r="C2633" s="40"/>
      <c r="D2633" s="40"/>
      <c r="E2633" s="40"/>
      <c r="F2633" s="45">
        <v>0</v>
      </c>
      <c r="G2633" s="45">
        <v>0</v>
      </c>
      <c r="H2633" s="45">
        <v>0</v>
      </c>
      <c r="I2633" s="45"/>
      <c r="J2633" s="45">
        <v>0</v>
      </c>
      <c r="K2633" s="45"/>
      <c r="L2633" s="45">
        <v>0</v>
      </c>
      <c r="M2633" s="45">
        <v>0</v>
      </c>
      <c r="N2633" s="45">
        <v>0</v>
      </c>
      <c r="O2633" s="45">
        <v>0</v>
      </c>
      <c r="P2633" s="45">
        <v>0</v>
      </c>
      <c r="Q2633" s="45"/>
      <c r="R2633" s="45">
        <v>0</v>
      </c>
      <c r="S2633" s="45">
        <v>0</v>
      </c>
      <c r="T2633" s="45">
        <v>0</v>
      </c>
      <c r="U2633" s="45">
        <f t="shared" si="114"/>
        <v>0</v>
      </c>
    </row>
    <row r="2634" spans="1:21" x14ac:dyDescent="0.25">
      <c r="A2634" s="55"/>
      <c r="B2634" s="56" t="s">
        <v>45</v>
      </c>
      <c r="C2634" s="40"/>
      <c r="D2634" s="40"/>
      <c r="E2634" s="40"/>
      <c r="F2634" s="45">
        <v>0</v>
      </c>
      <c r="G2634" s="45">
        <v>0</v>
      </c>
      <c r="H2634" s="45">
        <v>0</v>
      </c>
      <c r="I2634" s="45"/>
      <c r="J2634" s="45">
        <v>0</v>
      </c>
      <c r="K2634" s="45"/>
      <c r="L2634" s="45">
        <v>0</v>
      </c>
      <c r="M2634" s="45">
        <v>0</v>
      </c>
      <c r="N2634" s="45">
        <v>0</v>
      </c>
      <c r="O2634" s="45">
        <v>0</v>
      </c>
      <c r="P2634" s="45">
        <v>0</v>
      </c>
      <c r="Q2634" s="45"/>
      <c r="R2634" s="45">
        <v>0</v>
      </c>
      <c r="S2634" s="45">
        <v>0</v>
      </c>
      <c r="T2634" s="45">
        <v>0</v>
      </c>
      <c r="U2634" s="45">
        <f>SUM(F2634:F2634)</f>
        <v>0</v>
      </c>
    </row>
    <row r="2635" spans="1:21" x14ac:dyDescent="0.25">
      <c r="A2635" s="57" t="s">
        <v>46</v>
      </c>
      <c r="B2635" s="58" t="s">
        <v>47</v>
      </c>
      <c r="C2635" s="56"/>
      <c r="D2635" s="56"/>
      <c r="E2635" s="56"/>
      <c r="F2635" s="41">
        <v>0</v>
      </c>
      <c r="G2635" s="41">
        <v>0</v>
      </c>
      <c r="H2635" s="41">
        <v>0</v>
      </c>
      <c r="I2635" s="41"/>
      <c r="J2635" s="41">
        <v>0</v>
      </c>
      <c r="K2635" s="41"/>
      <c r="L2635" s="41">
        <v>0</v>
      </c>
      <c r="M2635" s="41">
        <v>0</v>
      </c>
      <c r="N2635" s="41">
        <v>0</v>
      </c>
      <c r="O2635" s="41">
        <v>0</v>
      </c>
      <c r="P2635" s="41">
        <v>0</v>
      </c>
      <c r="Q2635" s="41"/>
      <c r="R2635" s="41">
        <v>0</v>
      </c>
      <c r="S2635" s="41">
        <v>0</v>
      </c>
      <c r="T2635" s="41">
        <v>0</v>
      </c>
      <c r="U2635" s="41">
        <v>0</v>
      </c>
    </row>
    <row r="2636" spans="1:21" x14ac:dyDescent="0.25">
      <c r="A2636" s="8"/>
      <c r="B2636" s="56" t="s">
        <v>48</v>
      </c>
      <c r="C2636" s="56"/>
      <c r="D2636" s="56"/>
      <c r="E2636" s="56"/>
      <c r="F2636" s="45">
        <v>0</v>
      </c>
      <c r="G2636" s="45">
        <v>0</v>
      </c>
      <c r="H2636" s="45">
        <v>0</v>
      </c>
      <c r="I2636" s="45"/>
      <c r="J2636" s="45">
        <v>0</v>
      </c>
      <c r="K2636" s="45"/>
      <c r="L2636" s="45">
        <v>0</v>
      </c>
      <c r="M2636" s="45">
        <v>0</v>
      </c>
      <c r="N2636" s="45">
        <v>0</v>
      </c>
      <c r="O2636" s="45">
        <v>0</v>
      </c>
      <c r="P2636" s="45">
        <v>0</v>
      </c>
      <c r="Q2636" s="45"/>
      <c r="R2636" s="45">
        <v>0</v>
      </c>
      <c r="S2636" s="45">
        <v>0</v>
      </c>
      <c r="T2636" s="45">
        <v>0</v>
      </c>
      <c r="U2636" s="45">
        <f t="shared" ref="U2636:U2647" si="115">SUM(F2636:F2636)</f>
        <v>0</v>
      </c>
    </row>
    <row r="2637" spans="1:21" x14ac:dyDescent="0.25">
      <c r="A2637" s="8"/>
      <c r="B2637" s="56" t="s">
        <v>49</v>
      </c>
      <c r="C2637" s="56"/>
      <c r="D2637" s="56"/>
      <c r="E2637" s="56"/>
      <c r="F2637" s="45">
        <v>0</v>
      </c>
      <c r="G2637" s="45">
        <v>0</v>
      </c>
      <c r="H2637" s="45">
        <v>0</v>
      </c>
      <c r="I2637" s="45"/>
      <c r="J2637" s="45">
        <v>0</v>
      </c>
      <c r="K2637" s="45"/>
      <c r="L2637" s="45">
        <v>0</v>
      </c>
      <c r="M2637" s="45">
        <v>0</v>
      </c>
      <c r="N2637" s="45">
        <v>0</v>
      </c>
      <c r="O2637" s="45">
        <v>0</v>
      </c>
      <c r="P2637" s="45">
        <v>0</v>
      </c>
      <c r="Q2637" s="45"/>
      <c r="R2637" s="45">
        <v>0</v>
      </c>
      <c r="S2637" s="45">
        <v>0</v>
      </c>
      <c r="T2637" s="45">
        <v>0</v>
      </c>
      <c r="U2637" s="45">
        <f t="shared" si="115"/>
        <v>0</v>
      </c>
    </row>
    <row r="2638" spans="1:21" x14ac:dyDescent="0.25">
      <c r="A2638" s="8"/>
      <c r="B2638" s="56" t="s">
        <v>37</v>
      </c>
      <c r="C2638" s="56"/>
      <c r="D2638" s="56"/>
      <c r="E2638" s="56"/>
      <c r="F2638" s="45">
        <v>0</v>
      </c>
      <c r="G2638" s="45">
        <v>0</v>
      </c>
      <c r="H2638" s="45">
        <v>0</v>
      </c>
      <c r="I2638" s="45"/>
      <c r="J2638" s="45">
        <v>0</v>
      </c>
      <c r="K2638" s="45"/>
      <c r="L2638" s="45">
        <v>0</v>
      </c>
      <c r="M2638" s="45">
        <v>0</v>
      </c>
      <c r="N2638" s="45">
        <v>0</v>
      </c>
      <c r="O2638" s="45">
        <v>0</v>
      </c>
      <c r="P2638" s="45">
        <v>0</v>
      </c>
      <c r="Q2638" s="45"/>
      <c r="R2638" s="45">
        <v>0</v>
      </c>
      <c r="S2638" s="45">
        <v>0</v>
      </c>
      <c r="T2638" s="45">
        <v>0</v>
      </c>
      <c r="U2638" s="45">
        <f t="shared" si="115"/>
        <v>0</v>
      </c>
    </row>
    <row r="2639" spans="1:21" x14ac:dyDescent="0.25">
      <c r="A2639" s="8"/>
      <c r="B2639" s="56" t="s">
        <v>50</v>
      </c>
      <c r="C2639" s="56"/>
      <c r="D2639" s="56"/>
      <c r="E2639" s="56"/>
      <c r="F2639" s="45">
        <v>0</v>
      </c>
      <c r="G2639" s="45">
        <v>0</v>
      </c>
      <c r="H2639" s="45">
        <v>0</v>
      </c>
      <c r="I2639" s="45"/>
      <c r="J2639" s="45">
        <v>0</v>
      </c>
      <c r="K2639" s="45"/>
      <c r="L2639" s="45">
        <v>0</v>
      </c>
      <c r="M2639" s="45">
        <v>0</v>
      </c>
      <c r="N2639" s="45">
        <v>0</v>
      </c>
      <c r="O2639" s="45">
        <v>0</v>
      </c>
      <c r="P2639" s="45">
        <v>0</v>
      </c>
      <c r="Q2639" s="45"/>
      <c r="R2639" s="45">
        <v>0</v>
      </c>
      <c r="S2639" s="45">
        <v>0</v>
      </c>
      <c r="T2639" s="45">
        <v>0</v>
      </c>
      <c r="U2639" s="45">
        <f t="shared" si="115"/>
        <v>0</v>
      </c>
    </row>
    <row r="2640" spans="1:21" x14ac:dyDescent="0.25">
      <c r="A2640" s="8"/>
      <c r="B2640" s="56" t="s">
        <v>39</v>
      </c>
      <c r="C2640" s="56"/>
      <c r="D2640" s="56"/>
      <c r="E2640" s="56"/>
      <c r="F2640" s="45">
        <v>0</v>
      </c>
      <c r="G2640" s="45">
        <v>0</v>
      </c>
      <c r="H2640" s="45">
        <v>0</v>
      </c>
      <c r="I2640" s="45"/>
      <c r="J2640" s="45">
        <v>0</v>
      </c>
      <c r="K2640" s="45"/>
      <c r="L2640" s="45">
        <v>0</v>
      </c>
      <c r="M2640" s="45">
        <v>0</v>
      </c>
      <c r="N2640" s="45">
        <v>0</v>
      </c>
      <c r="O2640" s="45">
        <v>0</v>
      </c>
      <c r="P2640" s="45">
        <v>0</v>
      </c>
      <c r="Q2640" s="45"/>
      <c r="R2640" s="45">
        <v>0</v>
      </c>
      <c r="S2640" s="45">
        <v>0</v>
      </c>
      <c r="T2640" s="45">
        <v>0</v>
      </c>
      <c r="U2640" s="45">
        <f t="shared" si="115"/>
        <v>0</v>
      </c>
    </row>
    <row r="2641" spans="1:23" x14ac:dyDescent="0.25">
      <c r="A2641" s="57"/>
      <c r="B2641" s="56" t="s">
        <v>51</v>
      </c>
      <c r="C2641" s="56"/>
      <c r="D2641" s="56"/>
      <c r="E2641" s="56"/>
      <c r="F2641" s="45">
        <v>0</v>
      </c>
      <c r="G2641" s="45">
        <v>0</v>
      </c>
      <c r="H2641" s="45">
        <v>0</v>
      </c>
      <c r="I2641" s="45"/>
      <c r="J2641" s="45">
        <v>0</v>
      </c>
      <c r="K2641" s="45"/>
      <c r="L2641" s="45">
        <v>0</v>
      </c>
      <c r="M2641" s="45">
        <v>0</v>
      </c>
      <c r="N2641" s="45">
        <v>0</v>
      </c>
      <c r="O2641" s="45">
        <v>0</v>
      </c>
      <c r="P2641" s="45">
        <v>0</v>
      </c>
      <c r="Q2641" s="45"/>
      <c r="R2641" s="45">
        <v>0</v>
      </c>
      <c r="S2641" s="45">
        <v>0</v>
      </c>
      <c r="T2641" s="45">
        <v>0</v>
      </c>
      <c r="U2641" s="45">
        <f t="shared" si="115"/>
        <v>0</v>
      </c>
    </row>
    <row r="2642" spans="1:23" x14ac:dyDescent="0.25">
      <c r="A2642" s="8"/>
      <c r="B2642" s="7" t="s">
        <v>41</v>
      </c>
      <c r="C2642" s="7"/>
      <c r="D2642" s="7"/>
      <c r="E2642" s="7"/>
      <c r="F2642" s="45">
        <v>0</v>
      </c>
      <c r="G2642" s="45">
        <v>0</v>
      </c>
      <c r="H2642" s="45">
        <v>0</v>
      </c>
      <c r="I2642" s="45"/>
      <c r="J2642" s="45">
        <v>0</v>
      </c>
      <c r="K2642" s="45"/>
      <c r="L2642" s="45">
        <v>0</v>
      </c>
      <c r="M2642" s="45">
        <v>0</v>
      </c>
      <c r="N2642" s="45">
        <v>0</v>
      </c>
      <c r="O2642" s="45">
        <v>0</v>
      </c>
      <c r="P2642" s="45">
        <v>0</v>
      </c>
      <c r="Q2642" s="45"/>
      <c r="R2642" s="45">
        <v>0</v>
      </c>
      <c r="S2642" s="45">
        <v>0</v>
      </c>
      <c r="T2642" s="45">
        <v>0</v>
      </c>
      <c r="U2642" s="45">
        <f t="shared" si="115"/>
        <v>0</v>
      </c>
    </row>
    <row r="2643" spans="1:23" x14ac:dyDescent="0.25">
      <c r="A2643" s="42"/>
      <c r="B2643" s="7" t="s">
        <v>52</v>
      </c>
      <c r="C2643" s="7"/>
      <c r="D2643" s="7"/>
      <c r="E2643" s="7"/>
      <c r="F2643" s="45">
        <v>0</v>
      </c>
      <c r="G2643" s="45">
        <v>0</v>
      </c>
      <c r="H2643" s="45">
        <v>0</v>
      </c>
      <c r="I2643" s="45"/>
      <c r="J2643" s="45">
        <v>0</v>
      </c>
      <c r="K2643" s="45"/>
      <c r="L2643" s="45">
        <v>0</v>
      </c>
      <c r="M2643" s="45">
        <v>0</v>
      </c>
      <c r="N2643" s="45">
        <v>0</v>
      </c>
      <c r="O2643" s="45">
        <v>0</v>
      </c>
      <c r="P2643" s="45">
        <v>0</v>
      </c>
      <c r="Q2643" s="45"/>
      <c r="R2643" s="45">
        <v>0</v>
      </c>
      <c r="S2643" s="45">
        <v>0</v>
      </c>
      <c r="T2643" s="45">
        <v>0</v>
      </c>
      <c r="U2643" s="45">
        <f t="shared" si="115"/>
        <v>0</v>
      </c>
    </row>
    <row r="2644" spans="1:23" x14ac:dyDescent="0.25">
      <c r="A2644" s="42"/>
      <c r="B2644" s="7" t="s">
        <v>41</v>
      </c>
      <c r="C2644" s="7"/>
      <c r="D2644" s="7"/>
      <c r="E2644" s="7"/>
      <c r="F2644" s="45">
        <v>0</v>
      </c>
      <c r="G2644" s="45">
        <v>0</v>
      </c>
      <c r="H2644" s="45">
        <v>0</v>
      </c>
      <c r="I2644" s="45"/>
      <c r="J2644" s="45">
        <v>0</v>
      </c>
      <c r="K2644" s="45"/>
      <c r="L2644" s="45">
        <v>0</v>
      </c>
      <c r="M2644" s="45">
        <v>0</v>
      </c>
      <c r="N2644" s="45">
        <v>0</v>
      </c>
      <c r="O2644" s="45">
        <v>0</v>
      </c>
      <c r="P2644" s="45">
        <v>0</v>
      </c>
      <c r="Q2644" s="45"/>
      <c r="R2644" s="45">
        <v>0</v>
      </c>
      <c r="S2644" s="45">
        <v>0</v>
      </c>
      <c r="T2644" s="45">
        <v>0</v>
      </c>
      <c r="U2644" s="45">
        <f t="shared" si="115"/>
        <v>0</v>
      </c>
    </row>
    <row r="2645" spans="1:23" x14ac:dyDescent="0.25">
      <c r="A2645" s="42"/>
      <c r="B2645" s="7" t="s">
        <v>53</v>
      </c>
      <c r="C2645" s="7"/>
      <c r="D2645" s="7"/>
      <c r="E2645" s="7"/>
      <c r="F2645" s="45">
        <v>0</v>
      </c>
      <c r="G2645" s="45">
        <v>0</v>
      </c>
      <c r="H2645" s="45">
        <v>0</v>
      </c>
      <c r="I2645" s="45"/>
      <c r="J2645" s="45">
        <v>0</v>
      </c>
      <c r="K2645" s="45"/>
      <c r="L2645" s="45">
        <v>0</v>
      </c>
      <c r="M2645" s="45">
        <v>0</v>
      </c>
      <c r="N2645" s="45">
        <v>0</v>
      </c>
      <c r="O2645" s="45">
        <v>0</v>
      </c>
      <c r="P2645" s="45">
        <v>0</v>
      </c>
      <c r="Q2645" s="45"/>
      <c r="R2645" s="45">
        <v>0</v>
      </c>
      <c r="S2645" s="45">
        <v>0</v>
      </c>
      <c r="T2645" s="45">
        <v>0</v>
      </c>
      <c r="U2645" s="45">
        <f t="shared" si="115"/>
        <v>0</v>
      </c>
    </row>
    <row r="2646" spans="1:23" x14ac:dyDescent="0.25">
      <c r="A2646" s="42"/>
      <c r="B2646" s="7" t="s">
        <v>54</v>
      </c>
      <c r="C2646" s="7"/>
      <c r="D2646" s="7"/>
      <c r="E2646" s="7"/>
      <c r="F2646" s="45">
        <v>0</v>
      </c>
      <c r="G2646" s="45">
        <v>0</v>
      </c>
      <c r="H2646" s="45">
        <v>0</v>
      </c>
      <c r="I2646" s="45"/>
      <c r="J2646" s="45">
        <v>0</v>
      </c>
      <c r="K2646" s="45"/>
      <c r="L2646" s="45">
        <v>0</v>
      </c>
      <c r="M2646" s="45">
        <v>0</v>
      </c>
      <c r="N2646" s="45">
        <v>0</v>
      </c>
      <c r="O2646" s="45">
        <v>0</v>
      </c>
      <c r="P2646" s="45">
        <v>0</v>
      </c>
      <c r="Q2646" s="45"/>
      <c r="R2646" s="45">
        <v>0</v>
      </c>
      <c r="S2646" s="45">
        <v>0</v>
      </c>
      <c r="T2646" s="45">
        <v>0</v>
      </c>
      <c r="U2646" s="45">
        <f t="shared" si="115"/>
        <v>0</v>
      </c>
    </row>
    <row r="2647" spans="1:23" x14ac:dyDescent="0.25">
      <c r="A2647" s="42"/>
      <c r="B2647" s="7" t="s">
        <v>45</v>
      </c>
      <c r="C2647" s="7"/>
      <c r="D2647" s="7"/>
      <c r="E2647" s="7"/>
      <c r="F2647" s="45">
        <v>0</v>
      </c>
      <c r="G2647" s="45">
        <v>0</v>
      </c>
      <c r="H2647" s="45">
        <v>0</v>
      </c>
      <c r="I2647" s="45"/>
      <c r="J2647" s="45">
        <v>0</v>
      </c>
      <c r="K2647" s="45"/>
      <c r="L2647" s="45">
        <v>0</v>
      </c>
      <c r="M2647" s="45">
        <v>0</v>
      </c>
      <c r="N2647" s="45">
        <v>0</v>
      </c>
      <c r="O2647" s="45">
        <v>0</v>
      </c>
      <c r="P2647" s="45">
        <v>0</v>
      </c>
      <c r="Q2647" s="45"/>
      <c r="R2647" s="45">
        <v>0</v>
      </c>
      <c r="S2647" s="45">
        <v>0</v>
      </c>
      <c r="T2647" s="45">
        <v>0</v>
      </c>
      <c r="U2647" s="45">
        <f t="shared" si="115"/>
        <v>0</v>
      </c>
    </row>
    <row r="2648" spans="1:23" x14ac:dyDescent="0.25">
      <c r="A2648" s="59" t="s">
        <v>55</v>
      </c>
      <c r="B2648" s="60" t="s">
        <v>56</v>
      </c>
      <c r="C2648" s="7"/>
      <c r="D2648" s="7"/>
      <c r="E2648" s="7"/>
      <c r="F2648" s="41">
        <v>0</v>
      </c>
      <c r="G2648" s="41">
        <v>0</v>
      </c>
      <c r="H2648" s="41">
        <v>0</v>
      </c>
      <c r="I2648" s="41"/>
      <c r="J2648" s="41">
        <v>0</v>
      </c>
      <c r="K2648" s="41"/>
      <c r="L2648" s="41">
        <v>0</v>
      </c>
      <c r="M2648" s="41">
        <f>+M2649+M2650</f>
        <v>749823.62</v>
      </c>
      <c r="N2648" s="41">
        <f>+N2649+N2650</f>
        <v>0</v>
      </c>
      <c r="O2648" s="41">
        <f>+O2649+O2650</f>
        <v>210003.54</v>
      </c>
      <c r="P2648" s="41">
        <f>+P2649+P2650</f>
        <v>0</v>
      </c>
      <c r="Q2648" s="41"/>
      <c r="R2648" s="41">
        <f>+R2649+R2650+R2654</f>
        <v>1139882.07</v>
      </c>
      <c r="S2648" s="41">
        <f>+S2649+S2650+S2654</f>
        <v>678438.68</v>
      </c>
      <c r="T2648" s="41">
        <f>+T2649+T2650+T2654</f>
        <v>575651</v>
      </c>
      <c r="U2648" s="41">
        <f>SUM(U2649:U2658)</f>
        <v>3353798.91</v>
      </c>
      <c r="W2648" s="28">
        <f>+M2648+O2648</f>
        <v>959827.16</v>
      </c>
    </row>
    <row r="2649" spans="1:23" x14ac:dyDescent="0.25">
      <c r="A2649" s="42"/>
      <c r="B2649" s="7" t="s">
        <v>57</v>
      </c>
      <c r="C2649" s="7"/>
      <c r="D2649" s="7"/>
      <c r="E2649" s="7"/>
      <c r="F2649" s="45">
        <v>0</v>
      </c>
      <c r="G2649" s="45">
        <v>0</v>
      </c>
      <c r="H2649" s="45">
        <v>0</v>
      </c>
      <c r="I2649" s="45"/>
      <c r="J2649" s="45">
        <v>0</v>
      </c>
      <c r="K2649" s="45"/>
      <c r="L2649" s="45">
        <v>0</v>
      </c>
      <c r="M2649" s="45">
        <v>649523.62</v>
      </c>
      <c r="N2649" s="45">
        <v>0</v>
      </c>
      <c r="O2649" s="45">
        <v>210003.54</v>
      </c>
      <c r="P2649" s="45">
        <v>0</v>
      </c>
      <c r="Q2649" s="45"/>
      <c r="R2649" s="45">
        <v>1037050.03</v>
      </c>
      <c r="S2649" s="45">
        <v>38500.67</v>
      </c>
      <c r="T2649" s="45">
        <v>0</v>
      </c>
      <c r="U2649" s="45">
        <f t="shared" ref="U2649:U2659" si="116">SUM(F2649:T2649)</f>
        <v>1935077.8599999999</v>
      </c>
    </row>
    <row r="2650" spans="1:23" x14ac:dyDescent="0.25">
      <c r="A2650" s="42"/>
      <c r="B2650" s="7" t="s">
        <v>58</v>
      </c>
      <c r="C2650" s="7"/>
      <c r="D2650" s="7"/>
      <c r="E2650" s="7"/>
      <c r="F2650" s="45">
        <v>0</v>
      </c>
      <c r="G2650" s="45">
        <v>0</v>
      </c>
      <c r="H2650" s="45">
        <v>0</v>
      </c>
      <c r="I2650" s="45"/>
      <c r="J2650" s="45">
        <v>0</v>
      </c>
      <c r="K2650" s="45"/>
      <c r="L2650" s="45">
        <v>0</v>
      </c>
      <c r="M2650" s="45">
        <v>100300</v>
      </c>
      <c r="N2650" s="45">
        <v>0</v>
      </c>
      <c r="O2650" s="45">
        <v>0</v>
      </c>
      <c r="P2650" s="45">
        <v>0</v>
      </c>
      <c r="Q2650" s="45"/>
      <c r="R2650" s="45">
        <v>0</v>
      </c>
      <c r="S2650" s="45">
        <v>0</v>
      </c>
      <c r="T2650" s="45">
        <v>0</v>
      </c>
      <c r="U2650" s="45">
        <f t="shared" si="116"/>
        <v>100300</v>
      </c>
    </row>
    <row r="2651" spans="1:23" x14ac:dyDescent="0.25">
      <c r="A2651" s="42"/>
      <c r="B2651" s="7" t="s">
        <v>59</v>
      </c>
      <c r="C2651" s="7"/>
      <c r="D2651" s="7"/>
      <c r="E2651" s="7"/>
      <c r="F2651" s="45">
        <v>0</v>
      </c>
      <c r="G2651" s="45">
        <v>0</v>
      </c>
      <c r="H2651" s="45">
        <v>0</v>
      </c>
      <c r="I2651" s="45"/>
      <c r="J2651" s="45">
        <v>0</v>
      </c>
      <c r="K2651" s="45"/>
      <c r="L2651" s="45">
        <v>0</v>
      </c>
      <c r="M2651" s="45">
        <v>0</v>
      </c>
      <c r="N2651" s="45">
        <v>0</v>
      </c>
      <c r="O2651" s="45">
        <v>0</v>
      </c>
      <c r="P2651" s="45">
        <v>0</v>
      </c>
      <c r="Q2651" s="45"/>
      <c r="R2651" s="45">
        <v>0</v>
      </c>
      <c r="S2651" s="45">
        <v>0</v>
      </c>
      <c r="T2651" s="45">
        <v>0</v>
      </c>
      <c r="U2651" s="45">
        <f t="shared" si="116"/>
        <v>0</v>
      </c>
    </row>
    <row r="2652" spans="1:23" x14ac:dyDescent="0.25">
      <c r="A2652" s="42"/>
      <c r="B2652" s="7" t="s">
        <v>60</v>
      </c>
      <c r="C2652" s="7"/>
      <c r="D2652" s="7"/>
      <c r="E2652" s="7"/>
      <c r="F2652" s="45">
        <v>0</v>
      </c>
      <c r="G2652" s="45">
        <v>0</v>
      </c>
      <c r="H2652" s="45">
        <v>0</v>
      </c>
      <c r="I2652" s="45"/>
      <c r="J2652" s="45">
        <v>0</v>
      </c>
      <c r="K2652" s="45"/>
      <c r="L2652" s="45">
        <v>0</v>
      </c>
      <c r="M2652" s="45">
        <v>0</v>
      </c>
      <c r="N2652" s="45">
        <v>0</v>
      </c>
      <c r="O2652" s="45">
        <v>0</v>
      </c>
      <c r="P2652" s="45">
        <v>0</v>
      </c>
      <c r="Q2652" s="45"/>
      <c r="R2652" s="45">
        <v>0</v>
      </c>
      <c r="S2652" s="45">
        <v>0</v>
      </c>
      <c r="T2652" s="45">
        <v>0</v>
      </c>
      <c r="U2652" s="45">
        <f t="shared" si="116"/>
        <v>0</v>
      </c>
    </row>
    <row r="2653" spans="1:23" x14ac:dyDescent="0.25">
      <c r="A2653" s="42"/>
      <c r="B2653" s="7" t="s">
        <v>61</v>
      </c>
      <c r="C2653" s="7"/>
      <c r="D2653" s="7"/>
      <c r="E2653" s="7"/>
      <c r="F2653" s="45">
        <v>0</v>
      </c>
      <c r="G2653" s="45">
        <v>0</v>
      </c>
      <c r="H2653" s="45">
        <v>0</v>
      </c>
      <c r="I2653" s="45"/>
      <c r="J2653" s="45">
        <v>0</v>
      </c>
      <c r="K2653" s="45"/>
      <c r="L2653" s="45">
        <v>0</v>
      </c>
      <c r="M2653" s="45">
        <v>0</v>
      </c>
      <c r="N2653" s="45">
        <v>0</v>
      </c>
      <c r="O2653" s="45">
        <v>0</v>
      </c>
      <c r="P2653" s="45">
        <v>0</v>
      </c>
      <c r="Q2653" s="45"/>
      <c r="R2653" s="45">
        <v>0</v>
      </c>
      <c r="S2653" s="45">
        <v>0</v>
      </c>
      <c r="T2653" s="45">
        <v>0</v>
      </c>
      <c r="U2653" s="45">
        <f t="shared" si="116"/>
        <v>0</v>
      </c>
    </row>
    <row r="2654" spans="1:23" x14ac:dyDescent="0.25">
      <c r="A2654" s="42"/>
      <c r="B2654" s="7" t="s">
        <v>62</v>
      </c>
      <c r="C2654" s="7"/>
      <c r="D2654" s="7"/>
      <c r="E2654" s="7"/>
      <c r="F2654" s="45">
        <v>0</v>
      </c>
      <c r="G2654" s="45">
        <v>0</v>
      </c>
      <c r="H2654" s="45">
        <v>0</v>
      </c>
      <c r="I2654" s="45"/>
      <c r="J2654" s="45">
        <v>0</v>
      </c>
      <c r="K2654" s="45"/>
      <c r="L2654" s="45">
        <v>0</v>
      </c>
      <c r="M2654" s="45">
        <v>0</v>
      </c>
      <c r="N2654" s="45">
        <v>0</v>
      </c>
      <c r="O2654" s="45">
        <v>0</v>
      </c>
      <c r="P2654" s="45">
        <v>0</v>
      </c>
      <c r="Q2654" s="45"/>
      <c r="R2654" s="45">
        <v>102832.04</v>
      </c>
      <c r="S2654" s="45">
        <v>639938.01</v>
      </c>
      <c r="T2654" s="45">
        <v>575651</v>
      </c>
      <c r="U2654" s="45">
        <f t="shared" si="116"/>
        <v>1318421.05</v>
      </c>
    </row>
    <row r="2655" spans="1:23" x14ac:dyDescent="0.25">
      <c r="A2655" s="42"/>
      <c r="B2655" s="7" t="s">
        <v>63</v>
      </c>
      <c r="C2655" s="7"/>
      <c r="D2655" s="7"/>
      <c r="E2655" s="7"/>
      <c r="F2655" s="45">
        <v>0</v>
      </c>
      <c r="G2655" s="45">
        <v>0</v>
      </c>
      <c r="H2655" s="45">
        <v>0</v>
      </c>
      <c r="I2655" s="45"/>
      <c r="J2655" s="45">
        <v>0</v>
      </c>
      <c r="K2655" s="45"/>
      <c r="L2655" s="45">
        <v>0</v>
      </c>
      <c r="M2655" s="45">
        <v>0</v>
      </c>
      <c r="N2655" s="45">
        <v>0</v>
      </c>
      <c r="O2655" s="45">
        <v>0</v>
      </c>
      <c r="P2655" s="45">
        <v>0</v>
      </c>
      <c r="Q2655" s="45"/>
      <c r="R2655" s="45">
        <v>0</v>
      </c>
      <c r="S2655" s="45">
        <v>0</v>
      </c>
      <c r="T2655" s="45">
        <v>0</v>
      </c>
      <c r="U2655" s="45">
        <f t="shared" si="116"/>
        <v>0</v>
      </c>
    </row>
    <row r="2656" spans="1:23" x14ac:dyDescent="0.25">
      <c r="A2656" s="42"/>
      <c r="B2656" s="7" t="s">
        <v>64</v>
      </c>
      <c r="C2656" s="7"/>
      <c r="D2656" s="7"/>
      <c r="E2656" s="7"/>
      <c r="F2656" s="45">
        <v>0</v>
      </c>
      <c r="G2656" s="45">
        <v>0</v>
      </c>
      <c r="H2656" s="45">
        <v>0</v>
      </c>
      <c r="I2656" s="45"/>
      <c r="J2656" s="45">
        <v>0</v>
      </c>
      <c r="K2656" s="45"/>
      <c r="L2656" s="45">
        <v>0</v>
      </c>
      <c r="M2656" s="45">
        <v>0</v>
      </c>
      <c r="N2656" s="45">
        <v>0</v>
      </c>
      <c r="O2656" s="45">
        <v>0</v>
      </c>
      <c r="P2656" s="45">
        <v>0</v>
      </c>
      <c r="Q2656" s="45"/>
      <c r="R2656" s="45">
        <v>0</v>
      </c>
      <c r="S2656" s="45">
        <v>0</v>
      </c>
      <c r="T2656" s="45">
        <v>0</v>
      </c>
      <c r="U2656" s="45">
        <f t="shared" si="116"/>
        <v>0</v>
      </c>
    </row>
    <row r="2657" spans="1:21" x14ac:dyDescent="0.25">
      <c r="A2657" s="42"/>
      <c r="B2657" s="7" t="s">
        <v>65</v>
      </c>
      <c r="C2657" s="7"/>
      <c r="D2657" s="7"/>
      <c r="E2657" s="7"/>
      <c r="F2657" s="45">
        <v>0</v>
      </c>
      <c r="G2657" s="45">
        <v>0</v>
      </c>
      <c r="H2657" s="45">
        <v>0</v>
      </c>
      <c r="I2657" s="45"/>
      <c r="J2657" s="45">
        <v>0</v>
      </c>
      <c r="K2657" s="45"/>
      <c r="L2657" s="45">
        <v>0</v>
      </c>
      <c r="M2657" s="45">
        <v>0</v>
      </c>
      <c r="N2657" s="45">
        <v>0</v>
      </c>
      <c r="O2657" s="45">
        <v>0</v>
      </c>
      <c r="P2657" s="45">
        <v>0</v>
      </c>
      <c r="Q2657" s="45"/>
      <c r="R2657" s="45">
        <v>0</v>
      </c>
      <c r="S2657" s="45">
        <v>0</v>
      </c>
      <c r="T2657" s="45">
        <v>0</v>
      </c>
      <c r="U2657" s="45">
        <f t="shared" si="116"/>
        <v>0</v>
      </c>
    </row>
    <row r="2658" spans="1:21" x14ac:dyDescent="0.25">
      <c r="A2658" s="42"/>
      <c r="B2658" s="7" t="s">
        <v>66</v>
      </c>
      <c r="C2658" s="7"/>
      <c r="D2658" s="7"/>
      <c r="E2658" s="7"/>
      <c r="F2658" s="45">
        <v>0</v>
      </c>
      <c r="G2658" s="45">
        <v>0</v>
      </c>
      <c r="H2658" s="45">
        <v>0</v>
      </c>
      <c r="I2658" s="45"/>
      <c r="J2658" s="45">
        <v>0</v>
      </c>
      <c r="K2658" s="45"/>
      <c r="L2658" s="45">
        <v>0</v>
      </c>
      <c r="M2658" s="45">
        <v>0</v>
      </c>
      <c r="N2658" s="45">
        <v>0</v>
      </c>
      <c r="O2658" s="45">
        <v>0</v>
      </c>
      <c r="P2658" s="45">
        <v>0</v>
      </c>
      <c r="Q2658" s="45"/>
      <c r="R2658" s="45">
        <v>0</v>
      </c>
      <c r="S2658" s="45">
        <v>0</v>
      </c>
      <c r="T2658" s="45">
        <v>0</v>
      </c>
      <c r="U2658" s="45">
        <f t="shared" si="116"/>
        <v>0</v>
      </c>
    </row>
    <row r="2659" spans="1:21" x14ac:dyDescent="0.25">
      <c r="A2659" s="42"/>
      <c r="B2659" s="7" t="s">
        <v>67</v>
      </c>
      <c r="C2659" s="7"/>
      <c r="D2659" s="7"/>
      <c r="E2659" s="7"/>
      <c r="F2659" s="45">
        <v>0</v>
      </c>
      <c r="G2659" s="45">
        <v>0</v>
      </c>
      <c r="H2659" s="45">
        <v>0</v>
      </c>
      <c r="I2659" s="45"/>
      <c r="J2659" s="45">
        <v>0</v>
      </c>
      <c r="K2659" s="45"/>
      <c r="L2659" s="45">
        <v>0</v>
      </c>
      <c r="M2659" s="45">
        <v>0</v>
      </c>
      <c r="N2659" s="45">
        <v>0</v>
      </c>
      <c r="O2659" s="45">
        <v>0</v>
      </c>
      <c r="P2659" s="45">
        <v>0</v>
      </c>
      <c r="Q2659" s="45"/>
      <c r="R2659" s="45">
        <v>0</v>
      </c>
      <c r="S2659" s="45">
        <v>0</v>
      </c>
      <c r="T2659" s="45"/>
      <c r="U2659" s="45">
        <f t="shared" si="116"/>
        <v>0</v>
      </c>
    </row>
    <row r="2660" spans="1:21" x14ac:dyDescent="0.25">
      <c r="A2660" s="59" t="s">
        <v>68</v>
      </c>
      <c r="B2660" s="60" t="s">
        <v>69</v>
      </c>
      <c r="C2660" s="7"/>
      <c r="D2660" s="7"/>
      <c r="E2660" s="7"/>
      <c r="F2660" s="41">
        <v>0</v>
      </c>
      <c r="G2660" s="41">
        <v>0</v>
      </c>
      <c r="H2660" s="41">
        <v>0</v>
      </c>
      <c r="I2660" s="41"/>
      <c r="J2660" s="41">
        <v>0</v>
      </c>
      <c r="K2660" s="41"/>
      <c r="L2660" s="41">
        <v>0</v>
      </c>
      <c r="M2660" s="41">
        <v>0</v>
      </c>
      <c r="N2660" s="41">
        <v>0</v>
      </c>
      <c r="O2660" s="41">
        <v>0</v>
      </c>
      <c r="P2660" s="41">
        <v>0</v>
      </c>
      <c r="Q2660" s="41"/>
      <c r="R2660" s="41">
        <v>0</v>
      </c>
      <c r="S2660" s="41">
        <v>0</v>
      </c>
      <c r="T2660" s="41">
        <v>0</v>
      </c>
      <c r="U2660" s="41">
        <v>0</v>
      </c>
    </row>
    <row r="2661" spans="1:21" x14ac:dyDescent="0.25">
      <c r="A2661" s="59"/>
      <c r="B2661" s="7" t="s">
        <v>70</v>
      </c>
      <c r="C2661" s="7"/>
      <c r="D2661" s="7"/>
      <c r="E2661" s="7"/>
      <c r="F2661" s="45">
        <v>0</v>
      </c>
      <c r="G2661" s="45">
        <v>0</v>
      </c>
      <c r="H2661" s="45">
        <v>0</v>
      </c>
      <c r="I2661" s="45"/>
      <c r="J2661" s="45">
        <v>0</v>
      </c>
      <c r="K2661" s="45"/>
      <c r="L2661" s="45">
        <v>0</v>
      </c>
      <c r="M2661" s="45">
        <v>0</v>
      </c>
      <c r="N2661" s="45">
        <v>0</v>
      </c>
      <c r="O2661" s="45">
        <v>0</v>
      </c>
      <c r="P2661" s="45">
        <v>0</v>
      </c>
      <c r="Q2661" s="45"/>
      <c r="R2661" s="45">
        <v>0</v>
      </c>
      <c r="S2661" s="45">
        <v>0</v>
      </c>
      <c r="T2661" s="45">
        <v>0</v>
      </c>
      <c r="U2661" s="45">
        <f t="shared" ref="U2661:U2676" si="117">SUM(F2661:F2661)</f>
        <v>0</v>
      </c>
    </row>
    <row r="2662" spans="1:21" x14ac:dyDescent="0.25">
      <c r="A2662" s="59"/>
      <c r="B2662" s="7" t="s">
        <v>71</v>
      </c>
      <c r="C2662" s="7"/>
      <c r="D2662" s="7"/>
      <c r="E2662" s="7"/>
      <c r="F2662" s="45">
        <v>0</v>
      </c>
      <c r="G2662" s="45">
        <v>0</v>
      </c>
      <c r="H2662" s="45">
        <v>0</v>
      </c>
      <c r="I2662" s="45"/>
      <c r="J2662" s="45">
        <v>0</v>
      </c>
      <c r="K2662" s="45"/>
      <c r="L2662" s="45">
        <v>0</v>
      </c>
      <c r="M2662" s="45">
        <v>0</v>
      </c>
      <c r="N2662" s="45">
        <v>0</v>
      </c>
      <c r="O2662" s="45">
        <v>0</v>
      </c>
      <c r="P2662" s="45">
        <v>0</v>
      </c>
      <c r="Q2662" s="45"/>
      <c r="R2662" s="45">
        <v>0</v>
      </c>
      <c r="S2662" s="45">
        <v>0</v>
      </c>
      <c r="T2662" s="45">
        <v>0</v>
      </c>
      <c r="U2662" s="45">
        <f t="shared" si="117"/>
        <v>0</v>
      </c>
    </row>
    <row r="2663" spans="1:21" x14ac:dyDescent="0.25">
      <c r="A2663" s="59"/>
      <c r="B2663" s="7" t="s">
        <v>72</v>
      </c>
      <c r="C2663" s="7"/>
      <c r="D2663" s="7"/>
      <c r="E2663" s="7"/>
      <c r="F2663" s="45">
        <v>0</v>
      </c>
      <c r="G2663" s="45">
        <v>0</v>
      </c>
      <c r="H2663" s="45">
        <v>0</v>
      </c>
      <c r="I2663" s="45"/>
      <c r="J2663" s="45">
        <v>0</v>
      </c>
      <c r="K2663" s="45"/>
      <c r="L2663" s="45">
        <v>0</v>
      </c>
      <c r="M2663" s="45">
        <v>0</v>
      </c>
      <c r="N2663" s="45">
        <v>0</v>
      </c>
      <c r="O2663" s="45">
        <v>0</v>
      </c>
      <c r="P2663" s="45">
        <v>0</v>
      </c>
      <c r="Q2663" s="45"/>
      <c r="R2663" s="45">
        <v>0</v>
      </c>
      <c r="S2663" s="45">
        <v>0</v>
      </c>
      <c r="T2663" s="45">
        <v>0</v>
      </c>
      <c r="U2663" s="45">
        <f t="shared" si="117"/>
        <v>0</v>
      </c>
    </row>
    <row r="2664" spans="1:21" x14ac:dyDescent="0.25">
      <c r="A2664" s="59"/>
      <c r="B2664" s="7" t="s">
        <v>73</v>
      </c>
      <c r="C2664" s="7"/>
      <c r="D2664" s="7"/>
      <c r="E2664" s="7"/>
      <c r="F2664" s="45">
        <v>0</v>
      </c>
      <c r="G2664" s="45">
        <v>0</v>
      </c>
      <c r="H2664" s="45">
        <v>0</v>
      </c>
      <c r="I2664" s="45"/>
      <c r="J2664" s="45">
        <v>0</v>
      </c>
      <c r="K2664" s="45"/>
      <c r="L2664" s="45">
        <v>0</v>
      </c>
      <c r="M2664" s="45">
        <v>0</v>
      </c>
      <c r="N2664" s="45">
        <v>0</v>
      </c>
      <c r="O2664" s="45">
        <v>0</v>
      </c>
      <c r="P2664" s="45">
        <v>0</v>
      </c>
      <c r="Q2664" s="45"/>
      <c r="R2664" s="45">
        <v>0</v>
      </c>
      <c r="S2664" s="45">
        <v>0</v>
      </c>
      <c r="T2664" s="45">
        <v>0</v>
      </c>
      <c r="U2664" s="45">
        <f t="shared" si="117"/>
        <v>0</v>
      </c>
    </row>
    <row r="2665" spans="1:21" x14ac:dyDescent="0.25">
      <c r="A2665" s="59"/>
      <c r="B2665" s="7" t="s">
        <v>74</v>
      </c>
      <c r="C2665" s="7"/>
      <c r="D2665" s="7"/>
      <c r="E2665" s="7"/>
      <c r="F2665" s="45">
        <v>0</v>
      </c>
      <c r="G2665" s="45">
        <v>0</v>
      </c>
      <c r="H2665" s="45">
        <v>0</v>
      </c>
      <c r="I2665" s="45"/>
      <c r="J2665" s="45">
        <v>0</v>
      </c>
      <c r="K2665" s="45"/>
      <c r="L2665" s="45">
        <v>0</v>
      </c>
      <c r="M2665" s="45">
        <v>0</v>
      </c>
      <c r="N2665" s="45">
        <v>0</v>
      </c>
      <c r="O2665" s="45">
        <v>0</v>
      </c>
      <c r="P2665" s="45">
        <v>0</v>
      </c>
      <c r="Q2665" s="45"/>
      <c r="R2665" s="45">
        <v>0</v>
      </c>
      <c r="S2665" s="45">
        <v>0</v>
      </c>
      <c r="T2665" s="45">
        <v>0</v>
      </c>
      <c r="U2665" s="45">
        <f t="shared" si="117"/>
        <v>0</v>
      </c>
    </row>
    <row r="2666" spans="1:21" x14ac:dyDescent="0.25">
      <c r="A2666" s="59" t="s">
        <v>75</v>
      </c>
      <c r="B2666" s="60" t="s">
        <v>76</v>
      </c>
      <c r="C2666" s="7"/>
      <c r="D2666" s="7"/>
      <c r="E2666" s="7"/>
      <c r="F2666" s="41">
        <v>0</v>
      </c>
      <c r="G2666" s="41">
        <v>0</v>
      </c>
      <c r="H2666" s="41">
        <v>0</v>
      </c>
      <c r="I2666" s="41"/>
      <c r="J2666" s="41">
        <v>0</v>
      </c>
      <c r="K2666" s="41"/>
      <c r="L2666" s="41">
        <v>0</v>
      </c>
      <c r="M2666" s="41">
        <v>0</v>
      </c>
      <c r="N2666" s="41">
        <v>0</v>
      </c>
      <c r="O2666" s="41">
        <v>0</v>
      </c>
      <c r="P2666" s="41">
        <v>0</v>
      </c>
      <c r="Q2666" s="41"/>
      <c r="R2666" s="41">
        <v>0</v>
      </c>
      <c r="S2666" s="41">
        <v>0</v>
      </c>
      <c r="T2666" s="41">
        <v>0</v>
      </c>
      <c r="U2666" s="45">
        <f t="shared" si="117"/>
        <v>0</v>
      </c>
    </row>
    <row r="2667" spans="1:21" x14ac:dyDescent="0.25">
      <c r="A2667" s="59"/>
      <c r="B2667" s="60" t="s">
        <v>77</v>
      </c>
      <c r="C2667" s="7"/>
      <c r="D2667" s="7"/>
      <c r="E2667" s="7"/>
      <c r="F2667" s="45">
        <v>0</v>
      </c>
      <c r="G2667" s="45">
        <v>0</v>
      </c>
      <c r="H2667" s="45">
        <v>0</v>
      </c>
      <c r="I2667" s="45"/>
      <c r="J2667" s="45">
        <v>0</v>
      </c>
      <c r="K2667" s="45"/>
      <c r="L2667" s="45">
        <v>0</v>
      </c>
      <c r="M2667" s="45">
        <v>0</v>
      </c>
      <c r="N2667" s="45">
        <v>0</v>
      </c>
      <c r="O2667" s="45">
        <v>0</v>
      </c>
      <c r="P2667" s="45">
        <v>0</v>
      </c>
      <c r="Q2667" s="45"/>
      <c r="R2667" s="45">
        <v>0</v>
      </c>
      <c r="S2667" s="45">
        <v>0</v>
      </c>
      <c r="T2667" s="45">
        <v>0</v>
      </c>
      <c r="U2667" s="45">
        <f t="shared" si="117"/>
        <v>0</v>
      </c>
    </row>
    <row r="2668" spans="1:21" x14ac:dyDescent="0.25">
      <c r="A2668" s="59"/>
      <c r="B2668" s="7" t="s">
        <v>78</v>
      </c>
      <c r="C2668" s="7"/>
      <c r="D2668" s="7"/>
      <c r="E2668" s="7"/>
      <c r="F2668" s="45">
        <v>0</v>
      </c>
      <c r="G2668" s="45">
        <v>0</v>
      </c>
      <c r="H2668" s="45">
        <v>0</v>
      </c>
      <c r="I2668" s="45"/>
      <c r="J2668" s="45">
        <v>0</v>
      </c>
      <c r="K2668" s="45"/>
      <c r="L2668" s="45">
        <v>0</v>
      </c>
      <c r="M2668" s="45">
        <v>0</v>
      </c>
      <c r="N2668" s="45">
        <v>0</v>
      </c>
      <c r="O2668" s="45">
        <v>0</v>
      </c>
      <c r="P2668" s="45">
        <v>0</v>
      </c>
      <c r="Q2668" s="45"/>
      <c r="R2668" s="45">
        <v>0</v>
      </c>
      <c r="S2668" s="45">
        <v>0</v>
      </c>
      <c r="T2668" s="45">
        <v>0</v>
      </c>
      <c r="U2668" s="45">
        <f t="shared" si="117"/>
        <v>0</v>
      </c>
    </row>
    <row r="2669" spans="1:21" x14ac:dyDescent="0.25">
      <c r="A2669" s="59"/>
      <c r="B2669" s="7" t="s">
        <v>79</v>
      </c>
      <c r="C2669" s="7"/>
      <c r="D2669" s="7"/>
      <c r="E2669" s="7"/>
      <c r="F2669" s="45">
        <v>0</v>
      </c>
      <c r="G2669" s="45">
        <v>0</v>
      </c>
      <c r="H2669" s="45">
        <v>0</v>
      </c>
      <c r="I2669" s="45"/>
      <c r="J2669" s="45">
        <v>0</v>
      </c>
      <c r="K2669" s="45"/>
      <c r="L2669" s="45">
        <v>0</v>
      </c>
      <c r="M2669" s="45">
        <v>0</v>
      </c>
      <c r="N2669" s="45">
        <v>0</v>
      </c>
      <c r="O2669" s="45">
        <v>0</v>
      </c>
      <c r="P2669" s="45">
        <v>0</v>
      </c>
      <c r="Q2669" s="45"/>
      <c r="R2669" s="45">
        <v>0</v>
      </c>
      <c r="S2669" s="45">
        <v>0</v>
      </c>
      <c r="T2669" s="45">
        <v>0</v>
      </c>
      <c r="U2669" s="45">
        <f t="shared" si="117"/>
        <v>0</v>
      </c>
    </row>
    <row r="2670" spans="1:21" x14ac:dyDescent="0.25">
      <c r="A2670" s="59"/>
      <c r="B2670" s="7" t="s">
        <v>80</v>
      </c>
      <c r="C2670" s="7"/>
      <c r="D2670" s="7"/>
      <c r="E2670" s="7"/>
      <c r="F2670" s="45">
        <v>0</v>
      </c>
      <c r="G2670" s="45">
        <v>0</v>
      </c>
      <c r="H2670" s="45">
        <v>0</v>
      </c>
      <c r="I2670" s="45"/>
      <c r="J2670" s="45">
        <v>0</v>
      </c>
      <c r="K2670" s="45"/>
      <c r="L2670" s="45">
        <v>0</v>
      </c>
      <c r="M2670" s="45">
        <v>0</v>
      </c>
      <c r="N2670" s="45">
        <v>0</v>
      </c>
      <c r="O2670" s="45">
        <v>0</v>
      </c>
      <c r="P2670" s="45">
        <v>0</v>
      </c>
      <c r="Q2670" s="45"/>
      <c r="R2670" s="45">
        <v>0</v>
      </c>
      <c r="S2670" s="45">
        <v>0</v>
      </c>
      <c r="T2670" s="45">
        <v>0</v>
      </c>
      <c r="U2670" s="45">
        <f t="shared" si="117"/>
        <v>0</v>
      </c>
    </row>
    <row r="2671" spans="1:21" x14ac:dyDescent="0.25">
      <c r="A2671" s="59" t="s">
        <v>81</v>
      </c>
      <c r="B2671" s="60" t="s">
        <v>82</v>
      </c>
      <c r="C2671" s="7"/>
      <c r="D2671" s="7"/>
      <c r="E2671" s="7"/>
      <c r="F2671" s="41">
        <v>0</v>
      </c>
      <c r="G2671" s="41">
        <v>0</v>
      </c>
      <c r="H2671" s="41">
        <v>0</v>
      </c>
      <c r="I2671" s="41"/>
      <c r="J2671" s="41">
        <v>0</v>
      </c>
      <c r="K2671" s="41"/>
      <c r="L2671" s="41">
        <v>0</v>
      </c>
      <c r="M2671" s="41">
        <v>0</v>
      </c>
      <c r="N2671" s="41">
        <v>0</v>
      </c>
      <c r="O2671" s="41">
        <v>0</v>
      </c>
      <c r="P2671" s="41">
        <v>0</v>
      </c>
      <c r="Q2671" s="41"/>
      <c r="R2671" s="41">
        <v>0</v>
      </c>
      <c r="S2671" s="41">
        <v>0</v>
      </c>
      <c r="T2671" s="41">
        <v>0</v>
      </c>
      <c r="U2671" s="45">
        <f t="shared" si="117"/>
        <v>0</v>
      </c>
    </row>
    <row r="2672" spans="1:21" x14ac:dyDescent="0.25">
      <c r="A2672" s="59"/>
      <c r="B2672" s="7" t="s">
        <v>83</v>
      </c>
      <c r="C2672" s="7"/>
      <c r="D2672" s="7"/>
      <c r="E2672" s="7"/>
      <c r="F2672" s="45">
        <v>0</v>
      </c>
      <c r="G2672" s="45">
        <v>0</v>
      </c>
      <c r="H2672" s="45">
        <v>0</v>
      </c>
      <c r="I2672" s="45"/>
      <c r="J2672" s="45">
        <v>0</v>
      </c>
      <c r="K2672" s="45"/>
      <c r="L2672" s="45">
        <v>0</v>
      </c>
      <c r="M2672" s="45">
        <v>0</v>
      </c>
      <c r="N2672" s="45">
        <v>0</v>
      </c>
      <c r="O2672" s="45">
        <v>0</v>
      </c>
      <c r="P2672" s="45">
        <v>0</v>
      </c>
      <c r="Q2672" s="45"/>
      <c r="R2672" s="45">
        <v>0</v>
      </c>
      <c r="S2672" s="45">
        <v>0</v>
      </c>
      <c r="T2672" s="45">
        <v>0</v>
      </c>
      <c r="U2672" s="45">
        <f t="shared" si="117"/>
        <v>0</v>
      </c>
    </row>
    <row r="2673" spans="1:24" x14ac:dyDescent="0.25">
      <c r="A2673" s="59"/>
      <c r="B2673" s="7" t="s">
        <v>84</v>
      </c>
      <c r="C2673" s="7"/>
      <c r="D2673" s="7"/>
      <c r="E2673" s="7"/>
      <c r="F2673" s="45">
        <v>0</v>
      </c>
      <c r="G2673" s="45">
        <v>0</v>
      </c>
      <c r="H2673" s="45">
        <v>0</v>
      </c>
      <c r="I2673" s="45"/>
      <c r="J2673" s="45">
        <v>0</v>
      </c>
      <c r="K2673" s="45"/>
      <c r="L2673" s="45">
        <v>0</v>
      </c>
      <c r="M2673" s="45">
        <v>0</v>
      </c>
      <c r="N2673" s="45">
        <v>0</v>
      </c>
      <c r="O2673" s="45">
        <v>0</v>
      </c>
      <c r="P2673" s="45">
        <v>0</v>
      </c>
      <c r="Q2673" s="45"/>
      <c r="R2673" s="45">
        <v>0</v>
      </c>
      <c r="S2673" s="45">
        <v>0</v>
      </c>
      <c r="T2673" s="45">
        <v>0</v>
      </c>
      <c r="U2673" s="45">
        <f t="shared" si="117"/>
        <v>0</v>
      </c>
    </row>
    <row r="2674" spans="1:24" x14ac:dyDescent="0.25">
      <c r="A2674" s="59"/>
      <c r="B2674" s="7" t="s">
        <v>85</v>
      </c>
      <c r="C2674" s="7"/>
      <c r="D2674" s="7"/>
      <c r="E2674" s="7"/>
      <c r="F2674" s="45">
        <v>0</v>
      </c>
      <c r="G2674" s="45">
        <v>0</v>
      </c>
      <c r="H2674" s="45">
        <v>0</v>
      </c>
      <c r="I2674" s="45"/>
      <c r="J2674" s="45">
        <v>0</v>
      </c>
      <c r="K2674" s="45"/>
      <c r="L2674" s="45">
        <v>0</v>
      </c>
      <c r="M2674" s="45">
        <v>0</v>
      </c>
      <c r="N2674" s="45">
        <v>0</v>
      </c>
      <c r="O2674" s="45">
        <v>0</v>
      </c>
      <c r="P2674" s="45">
        <v>0</v>
      </c>
      <c r="Q2674" s="45"/>
      <c r="R2674" s="45">
        <v>0</v>
      </c>
      <c r="S2674" s="45">
        <v>0</v>
      </c>
      <c r="T2674" s="45">
        <v>0</v>
      </c>
      <c r="U2674" s="45">
        <f t="shared" si="117"/>
        <v>0</v>
      </c>
    </row>
    <row r="2675" spans="1:24" x14ac:dyDescent="0.25">
      <c r="A2675" s="59"/>
      <c r="B2675" s="7" t="s">
        <v>86</v>
      </c>
      <c r="C2675" s="7"/>
      <c r="D2675" s="7"/>
      <c r="E2675" s="7"/>
      <c r="F2675" s="45">
        <v>0</v>
      </c>
      <c r="G2675" s="45">
        <v>0</v>
      </c>
      <c r="H2675" s="45">
        <v>0</v>
      </c>
      <c r="I2675" s="45"/>
      <c r="J2675" s="45">
        <v>0</v>
      </c>
      <c r="K2675" s="45"/>
      <c r="L2675" s="45">
        <v>0</v>
      </c>
      <c r="M2675" s="45">
        <v>0</v>
      </c>
      <c r="N2675" s="45">
        <v>0</v>
      </c>
      <c r="O2675" s="45">
        <v>0</v>
      </c>
      <c r="P2675" s="45">
        <v>0</v>
      </c>
      <c r="Q2675" s="45"/>
      <c r="R2675" s="45">
        <v>0</v>
      </c>
      <c r="S2675" s="45">
        <v>0</v>
      </c>
      <c r="T2675" s="45">
        <v>0</v>
      </c>
      <c r="U2675" s="45">
        <f t="shared" si="117"/>
        <v>0</v>
      </c>
    </row>
    <row r="2676" spans="1:24" x14ac:dyDescent="0.25">
      <c r="A2676" s="42"/>
      <c r="B2676" s="7" t="s">
        <v>87</v>
      </c>
      <c r="C2676" s="7"/>
      <c r="D2676" s="7"/>
      <c r="E2676" s="7"/>
      <c r="F2676" s="45">
        <v>0</v>
      </c>
      <c r="G2676" s="45">
        <v>0</v>
      </c>
      <c r="H2676" s="45">
        <v>0</v>
      </c>
      <c r="I2676" s="45"/>
      <c r="J2676" s="45">
        <v>0</v>
      </c>
      <c r="K2676" s="45"/>
      <c r="L2676" s="45">
        <v>0</v>
      </c>
      <c r="M2676" s="45">
        <v>0</v>
      </c>
      <c r="N2676" s="45">
        <v>0</v>
      </c>
      <c r="O2676" s="45">
        <v>0</v>
      </c>
      <c r="P2676" s="45">
        <v>0</v>
      </c>
      <c r="Q2676" s="45"/>
      <c r="R2676" s="45">
        <v>0</v>
      </c>
      <c r="S2676" s="45">
        <v>0</v>
      </c>
      <c r="T2676" s="45">
        <v>0</v>
      </c>
      <c r="U2676" s="45">
        <f t="shared" si="117"/>
        <v>0</v>
      </c>
    </row>
    <row r="2677" spans="1:24" x14ac:dyDescent="0.25">
      <c r="A2677" s="42"/>
      <c r="B2677" s="60" t="s">
        <v>88</v>
      </c>
      <c r="C2677" s="7"/>
      <c r="D2677" s="7"/>
      <c r="E2677" s="7"/>
      <c r="F2677" s="61">
        <f t="shared" ref="F2677:L2677" si="118">+F2611+F2592+F2598</f>
        <v>17780000.490000002</v>
      </c>
      <c r="G2677" s="61">
        <f t="shared" si="118"/>
        <v>20308734.23</v>
      </c>
      <c r="H2677" s="61">
        <f t="shared" si="118"/>
        <v>28210037.259999998</v>
      </c>
      <c r="I2677" s="61"/>
      <c r="J2677" s="61">
        <f t="shared" si="118"/>
        <v>24984925.199999999</v>
      </c>
      <c r="K2677" s="61"/>
      <c r="L2677" s="61">
        <f t="shared" si="118"/>
        <v>20805510.190000001</v>
      </c>
      <c r="M2677" s="61">
        <f t="shared" ref="M2677:S2677" si="119">+M2648+M2622+M2611+M2598+M2592</f>
        <v>42594786.32</v>
      </c>
      <c r="N2677" s="61">
        <f t="shared" si="119"/>
        <v>27529792.299999997</v>
      </c>
      <c r="O2677" s="61">
        <f t="shared" si="119"/>
        <v>25358423.359999999</v>
      </c>
      <c r="P2677" s="61">
        <f t="shared" si="119"/>
        <v>35120345.439999998</v>
      </c>
      <c r="Q2677" s="61"/>
      <c r="R2677" s="61">
        <f t="shared" si="119"/>
        <v>28473165.890000001</v>
      </c>
      <c r="S2677" s="61">
        <f t="shared" si="119"/>
        <v>60067622.210000008</v>
      </c>
      <c r="T2677" s="61">
        <f>+T2648+T2622+T2611+T2598+T2592</f>
        <v>67798454.640000001</v>
      </c>
      <c r="U2677" s="61">
        <f>+U2611+U2598+U2592+U2648</f>
        <v>399031797.52999997</v>
      </c>
      <c r="W2677" s="28">
        <f>+F2677+G2677+H2677+J2677+L2677+M2677+N2677+O2677+P2677</f>
        <v>242692554.79000002</v>
      </c>
      <c r="X2677" s="28"/>
    </row>
    <row r="2678" spans="1:24" x14ac:dyDescent="0.25">
      <c r="A2678" s="42"/>
      <c r="B2678" s="60"/>
      <c r="C2678" s="7"/>
      <c r="D2678" s="7"/>
      <c r="E2678" s="7"/>
      <c r="F2678" s="45"/>
      <c r="G2678" s="45"/>
      <c r="H2678" s="45"/>
      <c r="I2678" s="45"/>
      <c r="J2678" s="45"/>
      <c r="K2678" s="45"/>
      <c r="L2678" s="45"/>
      <c r="M2678" s="45"/>
      <c r="N2678" s="45"/>
      <c r="O2678" s="45"/>
      <c r="P2678" s="45"/>
      <c r="Q2678" s="45"/>
      <c r="R2678" s="45"/>
      <c r="S2678" s="45"/>
      <c r="T2678" s="45"/>
      <c r="U2678" s="45"/>
    </row>
    <row r="2679" spans="1:24" ht="15.75" thickBot="1" x14ac:dyDescent="0.3">
      <c r="A2679" s="42"/>
      <c r="B2679" s="60" t="s">
        <v>207</v>
      </c>
      <c r="C2679" s="7"/>
      <c r="D2679" s="7"/>
      <c r="E2679" s="7"/>
      <c r="F2679" s="45"/>
      <c r="G2679" s="45"/>
      <c r="H2679" s="65">
        <v>-3021.4</v>
      </c>
      <c r="I2679" s="41"/>
      <c r="J2679" s="41"/>
      <c r="K2679" s="41"/>
      <c r="L2679" s="65">
        <v>-49274.02</v>
      </c>
      <c r="M2679" s="41"/>
      <c r="N2679" s="41"/>
      <c r="O2679" s="41"/>
      <c r="P2679" s="41"/>
      <c r="Q2679" s="41"/>
      <c r="R2679" s="41"/>
      <c r="S2679" s="41"/>
      <c r="T2679" s="41"/>
      <c r="U2679" s="45">
        <f>+L2679+H2679</f>
        <v>-52295.42</v>
      </c>
    </row>
    <row r="2680" spans="1:24" ht="16.5" thickTop="1" thickBot="1" x14ac:dyDescent="0.3">
      <c r="A2680" s="42"/>
      <c r="B2680" s="60" t="s">
        <v>209</v>
      </c>
      <c r="C2680" s="7"/>
      <c r="D2680" s="7"/>
      <c r="E2680" s="7"/>
      <c r="F2680" s="45"/>
      <c r="G2680" s="45"/>
      <c r="H2680" s="45"/>
      <c r="I2680" s="45"/>
      <c r="J2680" s="45"/>
      <c r="K2680" s="45"/>
      <c r="L2680" s="45"/>
      <c r="M2680" s="45"/>
      <c r="N2680" s="45"/>
      <c r="O2680" s="65">
        <v>-225000.03</v>
      </c>
      <c r="P2680" s="45"/>
      <c r="Q2680" s="45"/>
      <c r="R2680" s="45"/>
      <c r="S2680" s="45"/>
      <c r="T2680" s="45"/>
      <c r="U2680" s="304">
        <f>+O2680</f>
        <v>-225000.03</v>
      </c>
      <c r="W2680" s="28"/>
    </row>
    <row r="2681" spans="1:24" ht="16.5" thickTop="1" thickBot="1" x14ac:dyDescent="0.3">
      <c r="A2681" s="42"/>
      <c r="B2681" s="60" t="s">
        <v>208</v>
      </c>
      <c r="C2681" s="7"/>
      <c r="D2681" s="7"/>
      <c r="E2681" s="7"/>
      <c r="F2681" s="45"/>
      <c r="G2681" s="45"/>
      <c r="H2681" s="45"/>
      <c r="I2681" s="45"/>
      <c r="J2681" s="45"/>
      <c r="K2681" s="45"/>
      <c r="L2681" s="45"/>
      <c r="M2681" s="45"/>
      <c r="N2681" s="45"/>
      <c r="O2681" s="41"/>
      <c r="P2681" s="65">
        <v>-99664.320000000007</v>
      </c>
      <c r="Q2681" s="41"/>
      <c r="R2681" s="45"/>
      <c r="S2681" s="45"/>
      <c r="T2681" s="45"/>
      <c r="U2681" s="304">
        <f>+P2681</f>
        <v>-99664.320000000007</v>
      </c>
      <c r="W2681" s="28"/>
    </row>
    <row r="2682" spans="1:24" ht="15.75" thickTop="1" x14ac:dyDescent="0.25">
      <c r="A2682" s="59" t="s">
        <v>89</v>
      </c>
      <c r="B2682" s="60" t="s">
        <v>90</v>
      </c>
      <c r="C2682" s="7"/>
      <c r="D2682" s="7"/>
      <c r="E2682" s="7"/>
      <c r="F2682" s="45"/>
      <c r="G2682" s="45"/>
      <c r="H2682" s="45"/>
      <c r="I2682" s="45"/>
      <c r="J2682" s="45"/>
      <c r="K2682" s="45"/>
      <c r="L2682" s="45"/>
      <c r="M2682" s="45"/>
      <c r="N2682" s="45"/>
      <c r="O2682" s="45"/>
      <c r="P2682" s="45"/>
      <c r="Q2682" s="45"/>
      <c r="R2682" s="45"/>
      <c r="S2682" s="45"/>
      <c r="T2682" s="45"/>
      <c r="U2682" s="29"/>
    </row>
    <row r="2683" spans="1:24" x14ac:dyDescent="0.25">
      <c r="A2683" s="59" t="s">
        <v>91</v>
      </c>
      <c r="B2683" s="60" t="s">
        <v>92</v>
      </c>
      <c r="C2683" s="7"/>
      <c r="D2683" s="7"/>
      <c r="E2683" s="7"/>
      <c r="F2683" s="41">
        <v>0</v>
      </c>
      <c r="G2683" s="41">
        <v>0</v>
      </c>
      <c r="H2683" s="41">
        <v>0</v>
      </c>
      <c r="I2683" s="41"/>
      <c r="J2683" s="41">
        <v>0</v>
      </c>
      <c r="K2683" s="41"/>
      <c r="L2683" s="41">
        <v>0</v>
      </c>
      <c r="M2683" s="41">
        <v>0</v>
      </c>
      <c r="N2683" s="41">
        <v>0</v>
      </c>
      <c r="O2683" s="41">
        <v>0</v>
      </c>
      <c r="P2683" s="41">
        <v>0</v>
      </c>
      <c r="Q2683" s="41"/>
      <c r="R2683" s="41">
        <v>0</v>
      </c>
      <c r="S2683" s="41">
        <v>0</v>
      </c>
      <c r="T2683" s="41">
        <v>0</v>
      </c>
      <c r="U2683" s="41">
        <v>0</v>
      </c>
    </row>
    <row r="2684" spans="1:24" x14ac:dyDescent="0.25">
      <c r="A2684" s="42"/>
      <c r="B2684" s="7" t="s">
        <v>93</v>
      </c>
      <c r="C2684" s="7"/>
      <c r="D2684" s="7" t="s">
        <v>94</v>
      </c>
      <c r="E2684" s="7"/>
      <c r="F2684" s="45">
        <v>0</v>
      </c>
      <c r="G2684" s="45">
        <v>0</v>
      </c>
      <c r="H2684" s="45">
        <v>0</v>
      </c>
      <c r="I2684" s="45"/>
      <c r="J2684" s="45">
        <v>0</v>
      </c>
      <c r="K2684" s="45"/>
      <c r="L2684" s="45">
        <v>0</v>
      </c>
      <c r="M2684" s="45">
        <v>0</v>
      </c>
      <c r="N2684" s="45">
        <v>0</v>
      </c>
      <c r="O2684" s="45">
        <v>0</v>
      </c>
      <c r="P2684" s="45">
        <v>0</v>
      </c>
      <c r="Q2684" s="45"/>
      <c r="R2684" s="45">
        <v>0</v>
      </c>
      <c r="S2684" s="45">
        <v>0</v>
      </c>
      <c r="T2684" s="45">
        <v>0</v>
      </c>
      <c r="U2684" s="45">
        <v>0</v>
      </c>
    </row>
    <row r="2685" spans="1:24" x14ac:dyDescent="0.25">
      <c r="A2685" s="42"/>
      <c r="B2685" s="7" t="s">
        <v>95</v>
      </c>
      <c r="C2685" s="7"/>
      <c r="D2685" s="7"/>
      <c r="E2685" s="7"/>
      <c r="F2685" s="45">
        <v>0</v>
      </c>
      <c r="G2685" s="45">
        <v>0</v>
      </c>
      <c r="H2685" s="45">
        <v>0</v>
      </c>
      <c r="I2685" s="45"/>
      <c r="J2685" s="45">
        <v>0</v>
      </c>
      <c r="K2685" s="45"/>
      <c r="L2685" s="45">
        <v>0</v>
      </c>
      <c r="M2685" s="45">
        <v>0</v>
      </c>
      <c r="N2685" s="45">
        <v>0</v>
      </c>
      <c r="O2685" s="45">
        <v>0</v>
      </c>
      <c r="P2685" s="45">
        <v>0</v>
      </c>
      <c r="Q2685" s="45"/>
      <c r="R2685" s="45">
        <v>0</v>
      </c>
      <c r="S2685" s="45">
        <v>0</v>
      </c>
      <c r="T2685" s="45">
        <v>0</v>
      </c>
      <c r="U2685" s="45">
        <v>0</v>
      </c>
    </row>
    <row r="2686" spans="1:24" x14ac:dyDescent="0.25">
      <c r="A2686" s="59" t="s">
        <v>96</v>
      </c>
      <c r="B2686" s="62" t="s">
        <v>97</v>
      </c>
      <c r="C2686" s="7"/>
      <c r="D2686" s="7"/>
      <c r="E2686" s="7"/>
      <c r="F2686" s="41">
        <v>0</v>
      </c>
      <c r="G2686" s="41">
        <v>0</v>
      </c>
      <c r="H2686" s="41">
        <v>0</v>
      </c>
      <c r="I2686" s="41"/>
      <c r="J2686" s="41">
        <v>0</v>
      </c>
      <c r="K2686" s="41"/>
      <c r="L2686" s="41">
        <v>0</v>
      </c>
      <c r="M2686" s="41">
        <v>0</v>
      </c>
      <c r="N2686" s="41">
        <v>0</v>
      </c>
      <c r="O2686" s="41">
        <v>0</v>
      </c>
      <c r="P2686" s="41">
        <v>0</v>
      </c>
      <c r="Q2686" s="41"/>
      <c r="R2686" s="41">
        <v>0</v>
      </c>
      <c r="S2686" s="41">
        <v>0</v>
      </c>
      <c r="T2686" s="41">
        <v>0</v>
      </c>
      <c r="U2686" s="41">
        <v>0</v>
      </c>
    </row>
    <row r="2687" spans="1:24" x14ac:dyDescent="0.25">
      <c r="A2687" s="42"/>
      <c r="B2687" s="7" t="s">
        <v>98</v>
      </c>
      <c r="C2687" s="7"/>
      <c r="D2687" s="7"/>
      <c r="E2687" s="7"/>
      <c r="F2687" s="45">
        <v>0</v>
      </c>
      <c r="G2687" s="45">
        <v>0</v>
      </c>
      <c r="H2687" s="45">
        <v>0</v>
      </c>
      <c r="I2687" s="45"/>
      <c r="J2687" s="45">
        <v>0</v>
      </c>
      <c r="K2687" s="45"/>
      <c r="L2687" s="45">
        <v>0</v>
      </c>
      <c r="M2687" s="45">
        <v>0</v>
      </c>
      <c r="N2687" s="45">
        <v>0</v>
      </c>
      <c r="O2687" s="45">
        <v>0</v>
      </c>
      <c r="P2687" s="45">
        <v>0</v>
      </c>
      <c r="Q2687" s="45"/>
      <c r="R2687" s="45">
        <v>0</v>
      </c>
      <c r="S2687" s="45">
        <v>0</v>
      </c>
      <c r="T2687" s="45">
        <v>0</v>
      </c>
      <c r="U2687" s="45">
        <v>0</v>
      </c>
    </row>
    <row r="2688" spans="1:24" x14ac:dyDescent="0.25">
      <c r="A2688" s="42"/>
      <c r="B2688" s="7" t="s">
        <v>99</v>
      </c>
      <c r="C2688" s="7"/>
      <c r="D2688" s="7"/>
      <c r="E2688" s="7"/>
      <c r="F2688" s="45">
        <v>0</v>
      </c>
      <c r="G2688" s="45">
        <v>0</v>
      </c>
      <c r="H2688" s="45">
        <v>0</v>
      </c>
      <c r="I2688" s="45"/>
      <c r="J2688" s="45">
        <v>0</v>
      </c>
      <c r="K2688" s="45"/>
      <c r="L2688" s="45">
        <v>0</v>
      </c>
      <c r="M2688" s="45">
        <v>0</v>
      </c>
      <c r="N2688" s="45">
        <v>0</v>
      </c>
      <c r="O2688" s="45">
        <v>0</v>
      </c>
      <c r="P2688" s="45">
        <v>0</v>
      </c>
      <c r="Q2688" s="45"/>
      <c r="R2688" s="45">
        <v>0</v>
      </c>
      <c r="S2688" s="45">
        <v>0</v>
      </c>
      <c r="T2688" s="45">
        <v>0</v>
      </c>
      <c r="U2688" s="45">
        <v>0</v>
      </c>
    </row>
    <row r="2689" spans="1:23" x14ac:dyDescent="0.25">
      <c r="A2689" s="59" t="s">
        <v>100</v>
      </c>
      <c r="B2689" s="60" t="s">
        <v>101</v>
      </c>
      <c r="C2689" s="7"/>
      <c r="D2689" s="7"/>
      <c r="E2689" s="7"/>
      <c r="F2689" s="41">
        <v>0</v>
      </c>
      <c r="G2689" s="41">
        <v>0</v>
      </c>
      <c r="H2689" s="41">
        <v>0</v>
      </c>
      <c r="I2689" s="41"/>
      <c r="J2689" s="41">
        <v>0</v>
      </c>
      <c r="K2689" s="41"/>
      <c r="L2689" s="41">
        <v>0</v>
      </c>
      <c r="M2689" s="41">
        <v>0</v>
      </c>
      <c r="N2689" s="41">
        <v>0</v>
      </c>
      <c r="O2689" s="41">
        <v>0</v>
      </c>
      <c r="P2689" s="41">
        <v>0</v>
      </c>
      <c r="Q2689" s="41"/>
      <c r="R2689" s="41">
        <v>0</v>
      </c>
      <c r="S2689" s="41">
        <v>0</v>
      </c>
      <c r="T2689" s="41">
        <v>0</v>
      </c>
      <c r="U2689" s="41">
        <v>0</v>
      </c>
    </row>
    <row r="2690" spans="1:23" x14ac:dyDescent="0.25">
      <c r="A2690" s="42"/>
      <c r="B2690" s="63" t="s">
        <v>102</v>
      </c>
      <c r="C2690" s="7"/>
      <c r="D2690" s="7"/>
      <c r="E2690" s="7"/>
      <c r="F2690" s="45">
        <v>0</v>
      </c>
      <c r="G2690" s="45">
        <v>0</v>
      </c>
      <c r="H2690" s="45">
        <v>0</v>
      </c>
      <c r="I2690" s="45"/>
      <c r="J2690" s="45">
        <v>0</v>
      </c>
      <c r="K2690" s="45"/>
      <c r="L2690" s="45">
        <v>0</v>
      </c>
      <c r="M2690" s="45">
        <v>0</v>
      </c>
      <c r="N2690" s="45">
        <v>0</v>
      </c>
      <c r="O2690" s="45">
        <v>0</v>
      </c>
      <c r="P2690" s="45">
        <v>0</v>
      </c>
      <c r="Q2690" s="45"/>
      <c r="R2690" s="45">
        <v>0</v>
      </c>
      <c r="S2690" s="45">
        <v>0</v>
      </c>
      <c r="T2690" s="45">
        <v>0</v>
      </c>
      <c r="U2690" s="45">
        <v>0</v>
      </c>
    </row>
    <row r="2691" spans="1:23" x14ac:dyDescent="0.25">
      <c r="A2691" s="42"/>
      <c r="B2691" s="63" t="s">
        <v>103</v>
      </c>
      <c r="C2691" s="7"/>
      <c r="D2691" s="7"/>
      <c r="E2691" s="7"/>
      <c r="F2691" s="64">
        <v>0</v>
      </c>
      <c r="G2691" s="64">
        <v>0</v>
      </c>
      <c r="H2691" s="64">
        <v>0</v>
      </c>
      <c r="I2691" s="64"/>
      <c r="J2691" s="64">
        <v>0</v>
      </c>
      <c r="K2691" s="64"/>
      <c r="L2691" s="64">
        <v>0</v>
      </c>
      <c r="M2691" s="64">
        <v>0</v>
      </c>
      <c r="N2691" s="64">
        <v>0</v>
      </c>
      <c r="O2691" s="64">
        <v>0</v>
      </c>
      <c r="P2691" s="64">
        <v>0</v>
      </c>
      <c r="Q2691" s="64"/>
      <c r="R2691" s="64">
        <v>0</v>
      </c>
      <c r="S2691" s="64">
        <v>0</v>
      </c>
      <c r="T2691" s="64">
        <v>0</v>
      </c>
      <c r="U2691" s="64">
        <v>0</v>
      </c>
    </row>
    <row r="2692" spans="1:23" x14ac:dyDescent="0.25">
      <c r="A2692" s="42"/>
      <c r="B2692" s="60" t="s">
        <v>104</v>
      </c>
      <c r="C2692" s="7"/>
      <c r="D2692" s="7"/>
      <c r="E2692" s="7"/>
      <c r="F2692" s="41">
        <f>+F2688+F2687+F2686+F2685+F2683+F2682</f>
        <v>0</v>
      </c>
      <c r="G2692" s="41">
        <f t="shared" ref="G2692:O2692" si="120">+G2688+G2687+G2686+G2685+G2683+G2682</f>
        <v>0</v>
      </c>
      <c r="H2692" s="41">
        <f t="shared" si="120"/>
        <v>0</v>
      </c>
      <c r="I2692" s="41"/>
      <c r="J2692" s="41">
        <f t="shared" si="120"/>
        <v>0</v>
      </c>
      <c r="K2692" s="41"/>
      <c r="L2692" s="41">
        <f t="shared" si="120"/>
        <v>0</v>
      </c>
      <c r="M2692" s="41">
        <f t="shared" si="120"/>
        <v>0</v>
      </c>
      <c r="N2692" s="41">
        <f t="shared" si="120"/>
        <v>0</v>
      </c>
      <c r="O2692" s="41">
        <f t="shared" si="120"/>
        <v>0</v>
      </c>
      <c r="P2692" s="41">
        <f t="shared" ref="P2692:R2692" si="121">+P2688+P2687+P2686+P2685+P2683+P2682</f>
        <v>0</v>
      </c>
      <c r="Q2692" s="41"/>
      <c r="R2692" s="41">
        <f t="shared" si="121"/>
        <v>0</v>
      </c>
      <c r="S2692" s="41">
        <f t="shared" ref="S2692:T2692" si="122">+S2688+S2687+S2686+S2685+S2683+S2682</f>
        <v>0</v>
      </c>
      <c r="T2692" s="41">
        <f t="shared" si="122"/>
        <v>0</v>
      </c>
      <c r="U2692" s="41">
        <f>+U2688+U2687+U2686+U2685+U2683+U2682</f>
        <v>0</v>
      </c>
    </row>
    <row r="2693" spans="1:23" x14ac:dyDescent="0.25">
      <c r="A2693" s="42"/>
      <c r="B2693" s="60"/>
      <c r="C2693" s="7"/>
      <c r="D2693" s="7"/>
      <c r="E2693" s="7"/>
      <c r="F2693" s="41"/>
      <c r="G2693" s="41"/>
      <c r="H2693" s="41"/>
      <c r="I2693" s="41"/>
      <c r="J2693" s="41"/>
      <c r="K2693" s="41"/>
      <c r="L2693" s="41"/>
      <c r="M2693" s="41"/>
      <c r="N2693" s="41"/>
      <c r="O2693" s="41"/>
      <c r="P2693" s="41"/>
      <c r="Q2693" s="41"/>
      <c r="R2693" s="41"/>
      <c r="S2693" s="41"/>
      <c r="T2693" s="41"/>
      <c r="U2693" s="41"/>
    </row>
    <row r="2694" spans="1:23" x14ac:dyDescent="0.25">
      <c r="A2694" s="29"/>
      <c r="B2694" s="29"/>
      <c r="C2694" s="29"/>
      <c r="D2694" s="29"/>
      <c r="E2694" s="29"/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29"/>
      <c r="R2694" s="29"/>
      <c r="S2694" s="29"/>
      <c r="T2694" s="29"/>
      <c r="U2694" s="29"/>
    </row>
    <row r="2695" spans="1:23" ht="15.75" thickBot="1" x14ac:dyDescent="0.3">
      <c r="A2695" s="7"/>
      <c r="B2695" s="60" t="s">
        <v>105</v>
      </c>
      <c r="C2695" s="7"/>
      <c r="D2695" s="7"/>
      <c r="E2695" s="7"/>
      <c r="F2695" s="65">
        <f>+F2692+F2677</f>
        <v>17780000.490000002</v>
      </c>
      <c r="G2695" s="65">
        <f>+G2692+G2677</f>
        <v>20308734.23</v>
      </c>
      <c r="H2695" s="65">
        <f>+H2677+H2679</f>
        <v>28207015.859999999</v>
      </c>
      <c r="I2695" s="65"/>
      <c r="J2695" s="65">
        <f>+J2692+J2677-J2679</f>
        <v>24984925.199999999</v>
      </c>
      <c r="K2695" s="65"/>
      <c r="L2695" s="65">
        <f>+L2677+L2679</f>
        <v>20756236.170000002</v>
      </c>
      <c r="M2695" s="65">
        <f>+M2677+M2679</f>
        <v>42594786.32</v>
      </c>
      <c r="N2695" s="65">
        <f>+N2677+N2679</f>
        <v>27529792.299999997</v>
      </c>
      <c r="O2695" s="65">
        <f>+O2677+O2680</f>
        <v>25133423.329999998</v>
      </c>
      <c r="P2695" s="65">
        <f>+P2677+P2681</f>
        <v>35020681.119999997</v>
      </c>
      <c r="Q2695" s="65"/>
      <c r="R2695" s="65">
        <f>+R2677+R2679</f>
        <v>28473165.890000001</v>
      </c>
      <c r="S2695" s="65">
        <f>+S2677+S2679</f>
        <v>60067622.210000008</v>
      </c>
      <c r="T2695" s="65">
        <f>+T2677+T2679</f>
        <v>67798454.640000001</v>
      </c>
      <c r="U2695" s="65">
        <f>+U2677+U2679+U2680+U2681</f>
        <v>398654837.75999999</v>
      </c>
      <c r="V2695" s="28">
        <f>+F2695+G2695+H2695+J2695+L2695+M2695+N2695+O2695+P2695+R2695+S2695+T2695</f>
        <v>398654837.75999999</v>
      </c>
      <c r="W2695" s="28"/>
    </row>
    <row r="2696" spans="1:23" ht="15.75" thickTop="1" x14ac:dyDescent="0.25">
      <c r="A2696" s="7"/>
      <c r="B2696" s="60"/>
      <c r="C2696" s="7"/>
      <c r="D2696" s="7"/>
      <c r="E2696" s="7"/>
      <c r="F2696" s="41"/>
      <c r="G2696" s="41"/>
      <c r="H2696" s="41"/>
      <c r="I2696" s="41"/>
      <c r="J2696" s="41"/>
      <c r="K2696" s="41"/>
      <c r="L2696" s="41"/>
      <c r="M2696" s="41"/>
      <c r="N2696" s="41"/>
      <c r="O2696" s="41"/>
      <c r="P2696" s="41"/>
      <c r="Q2696" s="41"/>
      <c r="R2696" s="41"/>
      <c r="S2696" s="29"/>
      <c r="T2696" s="29"/>
    </row>
    <row r="2697" spans="1:23" x14ac:dyDescent="0.25">
      <c r="A2697" s="7"/>
      <c r="B2697" s="60"/>
      <c r="C2697" s="7"/>
      <c r="D2697" s="7"/>
      <c r="E2697" s="7"/>
      <c r="F2697" s="41"/>
      <c r="G2697" s="41"/>
      <c r="H2697" s="41"/>
      <c r="I2697" s="41"/>
      <c r="J2697" s="41"/>
      <c r="K2697" s="41"/>
      <c r="L2697" s="41"/>
      <c r="M2697" s="41"/>
      <c r="N2697" s="41"/>
      <c r="O2697" s="41"/>
      <c r="P2697" s="41"/>
      <c r="Q2697" s="41"/>
      <c r="R2697" s="41"/>
      <c r="S2697" s="304"/>
      <c r="T2697" s="29"/>
      <c r="U2697" s="28"/>
    </row>
    <row r="2698" spans="1:23" x14ac:dyDescent="0.25">
      <c r="A2698" s="7"/>
      <c r="B2698" s="60"/>
      <c r="C2698" s="7"/>
      <c r="D2698" s="7"/>
      <c r="E2698" s="7"/>
      <c r="F2698" s="41" t="s">
        <v>199</v>
      </c>
      <c r="G2698" s="41"/>
      <c r="H2698" s="41"/>
      <c r="I2698" s="41"/>
      <c r="J2698" s="41"/>
      <c r="K2698" s="41"/>
      <c r="L2698" s="29"/>
      <c r="M2698" s="29"/>
      <c r="N2698" s="29"/>
      <c r="O2698" s="29"/>
      <c r="P2698" s="29"/>
      <c r="Q2698" s="29"/>
      <c r="R2698" s="29"/>
      <c r="S2698" s="304"/>
      <c r="T2698" s="29"/>
    </row>
    <row r="2699" spans="1:23" ht="15" customHeight="1" x14ac:dyDescent="0.25">
      <c r="A2699" s="418" t="s">
        <v>106</v>
      </c>
      <c r="B2699" s="418"/>
      <c r="C2699" s="418"/>
      <c r="D2699" s="418"/>
      <c r="E2699" s="418"/>
      <c r="F2699" s="418"/>
      <c r="G2699" s="418"/>
      <c r="H2699" s="418" t="s">
        <v>107</v>
      </c>
      <c r="I2699" s="418"/>
      <c r="J2699" s="418"/>
      <c r="K2699" s="418"/>
      <c r="L2699" s="418"/>
      <c r="M2699" s="418"/>
      <c r="N2699" s="418"/>
      <c r="O2699" s="418"/>
      <c r="P2699" s="304"/>
      <c r="Q2699" s="304"/>
      <c r="R2699" s="304"/>
      <c r="S2699" s="304"/>
      <c r="T2699" s="29"/>
      <c r="U2699" s="28"/>
    </row>
    <row r="2700" spans="1:23" x14ac:dyDescent="0.25">
      <c r="A2700" s="67"/>
      <c r="B2700" s="30"/>
      <c r="C2700" s="30"/>
      <c r="D2700" s="29"/>
      <c r="E2700" s="29"/>
      <c r="F2700" s="30"/>
      <c r="G2700" s="30"/>
      <c r="H2700" s="304"/>
      <c r="I2700" s="304"/>
      <c r="J2700" s="304"/>
      <c r="K2700" s="304"/>
      <c r="L2700" s="304"/>
      <c r="M2700" s="29"/>
      <c r="N2700" s="29"/>
      <c r="O2700" s="304"/>
      <c r="P2700" s="29"/>
      <c r="Q2700" s="29"/>
      <c r="R2700" s="29"/>
      <c r="S2700" s="29"/>
      <c r="T2700" s="29"/>
    </row>
    <row r="2701" spans="1:23" x14ac:dyDescent="0.25">
      <c r="A2701" s="30"/>
      <c r="B2701" s="30"/>
      <c r="C2701" s="30"/>
      <c r="D2701" s="29"/>
      <c r="E2701" s="29"/>
      <c r="F2701" s="30"/>
      <c r="G2701" s="30"/>
      <c r="H2701" s="304"/>
      <c r="I2701" s="304"/>
      <c r="J2701" s="304"/>
      <c r="K2701" s="304"/>
      <c r="L2701" s="29"/>
      <c r="M2701" s="29"/>
      <c r="N2701" s="29"/>
      <c r="O2701" s="29"/>
      <c r="P2701" s="29"/>
      <c r="Q2701" s="29"/>
      <c r="R2701" s="29"/>
      <c r="S2701" s="304"/>
      <c r="T2701" s="29"/>
    </row>
    <row r="2702" spans="1:23" ht="15" customHeight="1" x14ac:dyDescent="0.25">
      <c r="A2702" s="421" t="s">
        <v>205</v>
      </c>
      <c r="B2702" s="421"/>
      <c r="C2702" s="421"/>
      <c r="D2702" s="421"/>
      <c r="E2702" s="421"/>
      <c r="F2702" s="421"/>
      <c r="G2702" s="421"/>
      <c r="H2702" s="419" t="s">
        <v>206</v>
      </c>
      <c r="I2702" s="419"/>
      <c r="J2702" s="419"/>
      <c r="K2702" s="419"/>
      <c r="L2702" s="419"/>
      <c r="M2702" s="419"/>
      <c r="N2702" s="419"/>
      <c r="O2702" s="419"/>
      <c r="P2702" s="29"/>
      <c r="Q2702" s="29"/>
      <c r="R2702" s="29"/>
      <c r="S2702" s="29"/>
      <c r="T2702" s="29"/>
    </row>
    <row r="2703" spans="1:23" x14ac:dyDescent="0.25">
      <c r="A2703" s="420" t="s">
        <v>108</v>
      </c>
      <c r="B2703" s="420"/>
      <c r="C2703" s="420"/>
      <c r="D2703" s="420"/>
      <c r="E2703" s="420"/>
      <c r="F2703" s="420"/>
      <c r="G2703" s="420"/>
      <c r="H2703" s="420" t="s">
        <v>195</v>
      </c>
      <c r="I2703" s="420"/>
      <c r="J2703" s="420"/>
      <c r="K2703" s="420"/>
      <c r="L2703" s="420"/>
      <c r="M2703" s="420"/>
      <c r="N2703" s="420"/>
      <c r="O2703" s="420"/>
      <c r="P2703" s="29"/>
      <c r="Q2703" s="29"/>
      <c r="R2703" s="29"/>
      <c r="S2703" s="29"/>
      <c r="T2703" s="29"/>
    </row>
    <row r="2704" spans="1:23" x14ac:dyDescent="0.25">
      <c r="A2704" s="29"/>
      <c r="B2704" s="29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N2704" s="29"/>
      <c r="O2704" s="29"/>
      <c r="P2704" s="29"/>
      <c r="Q2704" s="29"/>
      <c r="R2704" s="29"/>
      <c r="S2704" s="29"/>
      <c r="T2704" s="29"/>
    </row>
    <row r="2718" spans="1:21" x14ac:dyDescent="0.25">
      <c r="A2718" s="29"/>
      <c r="B2718" s="29"/>
      <c r="C2718" s="29"/>
      <c r="D2718" s="29"/>
      <c r="E2718" s="29"/>
      <c r="F2718" s="29"/>
      <c r="G2718" s="29"/>
      <c r="H2718" s="29"/>
      <c r="I2718" s="29"/>
      <c r="J2718" s="29"/>
      <c r="K2718" s="29"/>
      <c r="L2718" s="29"/>
      <c r="M2718" s="29"/>
      <c r="N2718" s="29"/>
      <c r="O2718" s="29"/>
      <c r="P2718" s="29"/>
      <c r="Q2718" s="29"/>
      <c r="R2718" s="29"/>
      <c r="S2718" s="29"/>
      <c r="T2718" s="29"/>
    </row>
    <row r="2719" spans="1:21" ht="15" customHeight="1" x14ac:dyDescent="0.25">
      <c r="A2719" s="409" t="s">
        <v>0</v>
      </c>
      <c r="B2719" s="409"/>
      <c r="C2719" s="409"/>
      <c r="D2719" s="409"/>
      <c r="E2719" s="409"/>
      <c r="F2719" s="409"/>
      <c r="G2719" s="409"/>
      <c r="H2719" s="306"/>
      <c r="I2719" s="306"/>
      <c r="J2719" s="306"/>
      <c r="K2719" s="306"/>
      <c r="L2719" s="306"/>
      <c r="M2719" s="306"/>
      <c r="N2719" s="306"/>
      <c r="O2719" s="306"/>
      <c r="P2719" s="306"/>
      <c r="Q2719" s="306"/>
      <c r="R2719" s="306"/>
      <c r="S2719" s="306"/>
      <c r="T2719" s="306"/>
      <c r="U2719" s="306"/>
    </row>
    <row r="2720" spans="1:21" ht="15" customHeight="1" x14ac:dyDescent="0.25">
      <c r="A2720" s="410" t="s">
        <v>211</v>
      </c>
      <c r="B2720" s="410"/>
      <c r="C2720" s="410"/>
      <c r="D2720" s="410"/>
      <c r="E2720" s="410"/>
      <c r="F2720" s="410"/>
      <c r="G2720" s="410"/>
    </row>
    <row r="2721" spans="1:7" x14ac:dyDescent="0.25">
      <c r="A2721" s="32" t="s">
        <v>3</v>
      </c>
      <c r="B2721" s="33" t="s">
        <v>4</v>
      </c>
      <c r="C2721" s="5"/>
      <c r="D2721" s="5"/>
      <c r="E2721" s="6"/>
      <c r="F2721" s="250" t="s">
        <v>5</v>
      </c>
      <c r="G2721" s="252" t="s">
        <v>7</v>
      </c>
    </row>
    <row r="2722" spans="1:7" x14ac:dyDescent="0.25">
      <c r="A2722" s="38" t="s">
        <v>8</v>
      </c>
      <c r="B2722" s="39" t="s">
        <v>9</v>
      </c>
      <c r="C2722" s="39"/>
      <c r="D2722" s="40"/>
      <c r="E2722" s="40"/>
      <c r="F2722" s="41">
        <f>SUM(F2723:F2727)</f>
        <v>18624615.859999999</v>
      </c>
      <c r="G2722" s="41">
        <f>+G2723+G2724+G2726+G2725+G2727</f>
        <v>18624615.859999999</v>
      </c>
    </row>
    <row r="2723" spans="1:7" x14ac:dyDescent="0.25">
      <c r="A2723" s="42"/>
      <c r="B2723" s="43" t="s">
        <v>10</v>
      </c>
      <c r="C2723" s="44"/>
      <c r="D2723" s="44"/>
      <c r="E2723" s="40"/>
      <c r="F2723" s="45">
        <v>15899530.83</v>
      </c>
      <c r="G2723" s="45">
        <f>SUM(F2723:F2723)</f>
        <v>15899530.83</v>
      </c>
    </row>
    <row r="2724" spans="1:7" x14ac:dyDescent="0.25">
      <c r="A2724" s="42"/>
      <c r="B2724" s="43" t="s">
        <v>11</v>
      </c>
      <c r="C2724" s="44"/>
      <c r="D2724" s="44"/>
      <c r="E2724" s="40"/>
      <c r="F2724" s="45">
        <v>280000</v>
      </c>
      <c r="G2724" s="45">
        <f>SUM(F2724:F2724)</f>
        <v>280000</v>
      </c>
    </row>
    <row r="2725" spans="1:7" x14ac:dyDescent="0.25">
      <c r="A2725" s="42"/>
      <c r="B2725" s="46" t="s">
        <v>145</v>
      </c>
      <c r="C2725" s="47"/>
      <c r="D2725" s="47"/>
      <c r="E2725" s="40"/>
      <c r="F2725" s="45">
        <v>0</v>
      </c>
      <c r="G2725" s="45">
        <f>SUM(F2725:F2725)</f>
        <v>0</v>
      </c>
    </row>
    <row r="2726" spans="1:7" x14ac:dyDescent="0.25">
      <c r="A2726" s="42"/>
      <c r="B2726" s="46" t="s">
        <v>146</v>
      </c>
      <c r="C2726" s="47"/>
      <c r="D2726" s="47"/>
      <c r="E2726" s="40"/>
      <c r="F2726" s="45">
        <v>0</v>
      </c>
      <c r="G2726" s="45">
        <f>SUM(F2726:F2726)</f>
        <v>0</v>
      </c>
    </row>
    <row r="2727" spans="1:7" x14ac:dyDescent="0.25">
      <c r="A2727" s="42"/>
      <c r="B2727" s="305" t="s">
        <v>147</v>
      </c>
      <c r="C2727" s="305"/>
      <c r="D2727" s="305"/>
      <c r="E2727" s="40"/>
      <c r="F2727" s="45">
        <v>2445085.0299999998</v>
      </c>
      <c r="G2727" s="45">
        <f>SUM(F2727:F2727)</f>
        <v>2445085.0299999998</v>
      </c>
    </row>
    <row r="2728" spans="1:7" x14ac:dyDescent="0.25">
      <c r="A2728" s="38" t="s">
        <v>12</v>
      </c>
      <c r="B2728" s="49" t="s">
        <v>13</v>
      </c>
      <c r="C2728" s="44"/>
      <c r="D2728" s="40"/>
      <c r="E2728" s="40"/>
      <c r="F2728" s="41">
        <f>+F2730+F2732+F2733+F2734+F2729</f>
        <v>741387.33000000007</v>
      </c>
      <c r="G2728" s="41">
        <f t="shared" ref="G2728" si="123">SUM(G2729:G2740)</f>
        <v>741387.33000000007</v>
      </c>
    </row>
    <row r="2729" spans="1:7" x14ac:dyDescent="0.25">
      <c r="A2729" s="42"/>
      <c r="B2729" s="43" t="s">
        <v>14</v>
      </c>
      <c r="C2729" s="44"/>
      <c r="D2729" s="44"/>
      <c r="E2729" s="40"/>
      <c r="F2729" s="45">
        <v>164489.32</v>
      </c>
      <c r="G2729" s="45">
        <f t="shared" ref="G2729:G2740" si="124">SUM(F2729:F2729)</f>
        <v>164489.32</v>
      </c>
    </row>
    <row r="2730" spans="1:7" x14ac:dyDescent="0.25">
      <c r="A2730" s="50"/>
      <c r="B2730" s="7" t="s">
        <v>15</v>
      </c>
      <c r="C2730" s="305"/>
      <c r="D2730" s="305"/>
      <c r="E2730" s="40"/>
      <c r="F2730" s="45">
        <v>0</v>
      </c>
      <c r="G2730" s="45">
        <f t="shared" si="124"/>
        <v>0</v>
      </c>
    </row>
    <row r="2731" spans="1:7" x14ac:dyDescent="0.25">
      <c r="A2731" s="42"/>
      <c r="B2731" s="43" t="s">
        <v>16</v>
      </c>
      <c r="C2731" s="44"/>
      <c r="D2731" s="44"/>
      <c r="E2731" s="40"/>
      <c r="F2731" s="45">
        <v>0</v>
      </c>
      <c r="G2731" s="45">
        <f t="shared" si="124"/>
        <v>0</v>
      </c>
    </row>
    <row r="2732" spans="1:7" x14ac:dyDescent="0.25">
      <c r="A2732" s="42"/>
      <c r="B2732" s="51" t="s">
        <v>17</v>
      </c>
      <c r="C2732" s="51"/>
      <c r="D2732" s="51"/>
      <c r="E2732" s="40"/>
      <c r="F2732" s="45">
        <v>0</v>
      </c>
      <c r="G2732" s="45">
        <f t="shared" si="124"/>
        <v>0</v>
      </c>
    </row>
    <row r="2733" spans="1:7" x14ac:dyDescent="0.25">
      <c r="A2733" s="42"/>
      <c r="B2733" s="43" t="s">
        <v>18</v>
      </c>
      <c r="C2733" s="44"/>
      <c r="D2733" s="44"/>
      <c r="E2733" s="52"/>
      <c r="F2733" s="45">
        <v>450000.01</v>
      </c>
      <c r="G2733" s="45">
        <f t="shared" si="124"/>
        <v>450000.01</v>
      </c>
    </row>
    <row r="2734" spans="1:7" x14ac:dyDescent="0.25">
      <c r="A2734" s="42"/>
      <c r="B2734" s="43" t="s">
        <v>19</v>
      </c>
      <c r="C2734" s="44"/>
      <c r="D2734" s="44"/>
      <c r="E2734" s="40"/>
      <c r="F2734" s="45">
        <v>126898</v>
      </c>
      <c r="G2734" s="45">
        <f t="shared" si="124"/>
        <v>126898</v>
      </c>
    </row>
    <row r="2735" spans="1:7" x14ac:dyDescent="0.25">
      <c r="A2735" s="42"/>
      <c r="B2735" s="43" t="s">
        <v>197</v>
      </c>
      <c r="C2735" s="44"/>
      <c r="D2735" s="44"/>
      <c r="E2735" s="40"/>
      <c r="F2735" s="45">
        <v>0</v>
      </c>
      <c r="G2735" s="45">
        <f t="shared" si="124"/>
        <v>0</v>
      </c>
    </row>
    <row r="2736" spans="1:7" x14ac:dyDescent="0.25">
      <c r="A2736" s="42"/>
      <c r="B2736" s="7" t="s">
        <v>20</v>
      </c>
      <c r="C2736" s="44"/>
      <c r="D2736" s="44"/>
      <c r="E2736" s="40"/>
      <c r="F2736" s="45">
        <v>0</v>
      </c>
      <c r="G2736" s="45">
        <f t="shared" si="124"/>
        <v>0</v>
      </c>
    </row>
    <row r="2737" spans="1:7" x14ac:dyDescent="0.25">
      <c r="A2737" s="42"/>
      <c r="B2737" s="305" t="s">
        <v>21</v>
      </c>
      <c r="C2737" s="305"/>
      <c r="D2737" s="305"/>
      <c r="E2737" s="305"/>
      <c r="F2737" s="45">
        <v>0</v>
      </c>
      <c r="G2737" s="45">
        <f t="shared" si="124"/>
        <v>0</v>
      </c>
    </row>
    <row r="2738" spans="1:7" x14ac:dyDescent="0.25">
      <c r="A2738" s="42"/>
      <c r="B2738" s="7" t="s">
        <v>22</v>
      </c>
      <c r="C2738" s="305"/>
      <c r="D2738" s="305"/>
      <c r="E2738" s="305"/>
      <c r="F2738" s="45">
        <v>0</v>
      </c>
      <c r="G2738" s="45">
        <f t="shared" si="124"/>
        <v>0</v>
      </c>
    </row>
    <row r="2739" spans="1:7" x14ac:dyDescent="0.25">
      <c r="A2739" s="42"/>
      <c r="B2739" s="7" t="s">
        <v>23</v>
      </c>
      <c r="C2739" s="305"/>
      <c r="D2739" s="305"/>
      <c r="E2739" s="40"/>
      <c r="F2739" s="45">
        <v>0</v>
      </c>
      <c r="G2739" s="45">
        <f t="shared" si="124"/>
        <v>0</v>
      </c>
    </row>
    <row r="2740" spans="1:7" x14ac:dyDescent="0.25">
      <c r="A2740" s="42"/>
      <c r="B2740" s="305" t="s">
        <v>148</v>
      </c>
      <c r="C2740" s="305"/>
      <c r="D2740" s="305"/>
      <c r="E2740" s="40"/>
      <c r="F2740" s="45">
        <v>0</v>
      </c>
      <c r="G2740" s="45">
        <f t="shared" si="124"/>
        <v>0</v>
      </c>
    </row>
    <row r="2741" spans="1:7" x14ac:dyDescent="0.25">
      <c r="A2741" s="38" t="s">
        <v>24</v>
      </c>
      <c r="B2741" s="49" t="s">
        <v>25</v>
      </c>
      <c r="C2741" s="44"/>
      <c r="D2741" s="40"/>
      <c r="E2741" s="40"/>
      <c r="F2741" s="41">
        <f>+F2744+F2742+F2743+F2745+F2746+F2747+F2748</f>
        <v>1449043.16</v>
      </c>
      <c r="G2741" s="41">
        <f>SUM(G2742:G2751)</f>
        <v>1449043.16</v>
      </c>
    </row>
    <row r="2742" spans="1:7" x14ac:dyDescent="0.25">
      <c r="A2742" s="42"/>
      <c r="B2742" s="305" t="s">
        <v>149</v>
      </c>
      <c r="C2742" s="305"/>
      <c r="D2742" s="305"/>
      <c r="E2742" s="40"/>
      <c r="F2742" s="45">
        <v>0</v>
      </c>
      <c r="G2742" s="45">
        <f t="shared" ref="G2742:G2764" si="125">SUM(F2742:F2742)</f>
        <v>0</v>
      </c>
    </row>
    <row r="2743" spans="1:7" x14ac:dyDescent="0.25">
      <c r="A2743" s="42"/>
      <c r="B2743" s="43" t="s">
        <v>26</v>
      </c>
      <c r="C2743" s="44"/>
      <c r="D2743" s="44"/>
      <c r="E2743" s="40"/>
      <c r="F2743" s="45">
        <v>0</v>
      </c>
      <c r="G2743" s="45">
        <f t="shared" si="125"/>
        <v>0</v>
      </c>
    </row>
    <row r="2744" spans="1:7" x14ac:dyDescent="0.25">
      <c r="A2744" s="42"/>
      <c r="B2744" s="305" t="s">
        <v>150</v>
      </c>
      <c r="C2744" s="305"/>
      <c r="D2744" s="305"/>
      <c r="E2744" s="40"/>
      <c r="F2744" s="45">
        <v>0</v>
      </c>
      <c r="G2744" s="45">
        <f t="shared" si="125"/>
        <v>0</v>
      </c>
    </row>
    <row r="2745" spans="1:7" x14ac:dyDescent="0.25">
      <c r="A2745" s="42"/>
      <c r="B2745" s="51" t="s">
        <v>27</v>
      </c>
      <c r="C2745" s="51"/>
      <c r="D2745" s="51"/>
      <c r="E2745" s="40"/>
      <c r="F2745" s="45">
        <v>0</v>
      </c>
      <c r="G2745" s="45">
        <f t="shared" si="125"/>
        <v>0</v>
      </c>
    </row>
    <row r="2746" spans="1:7" x14ac:dyDescent="0.25">
      <c r="A2746" s="42"/>
      <c r="B2746" s="305" t="s">
        <v>151</v>
      </c>
      <c r="C2746" s="305"/>
      <c r="D2746" s="305"/>
      <c r="E2746" s="40"/>
      <c r="F2746" s="45">
        <v>0</v>
      </c>
      <c r="G2746" s="45">
        <f t="shared" si="125"/>
        <v>0</v>
      </c>
    </row>
    <row r="2747" spans="1:7" x14ac:dyDescent="0.25">
      <c r="A2747" s="42"/>
      <c r="B2747" s="305" t="s">
        <v>152</v>
      </c>
      <c r="C2747" s="305"/>
      <c r="D2747" s="305"/>
      <c r="E2747" s="40"/>
      <c r="F2747" s="45">
        <v>0</v>
      </c>
      <c r="G2747" s="45">
        <f t="shared" si="125"/>
        <v>0</v>
      </c>
    </row>
    <row r="2748" spans="1:7" x14ac:dyDescent="0.25">
      <c r="A2748" s="42"/>
      <c r="B2748" s="7" t="s">
        <v>200</v>
      </c>
      <c r="C2748" s="305"/>
      <c r="D2748" s="305"/>
      <c r="E2748" s="40"/>
      <c r="F2748" s="45">
        <v>1449043.16</v>
      </c>
      <c r="G2748" s="45">
        <f t="shared" si="125"/>
        <v>1449043.16</v>
      </c>
    </row>
    <row r="2749" spans="1:7" x14ac:dyDescent="0.25">
      <c r="A2749" s="42"/>
      <c r="B2749" s="53" t="s">
        <v>30</v>
      </c>
      <c r="C2749" s="305"/>
      <c r="D2749" s="305"/>
      <c r="E2749" s="54"/>
      <c r="F2749" s="45">
        <v>0</v>
      </c>
      <c r="G2749" s="45">
        <f t="shared" si="125"/>
        <v>0</v>
      </c>
    </row>
    <row r="2750" spans="1:7" x14ac:dyDescent="0.25">
      <c r="A2750" s="42"/>
      <c r="B2750" s="53" t="s">
        <v>31</v>
      </c>
      <c r="C2750" s="305"/>
      <c r="D2750" s="305"/>
      <c r="E2750" s="54"/>
      <c r="F2750" s="45">
        <v>0</v>
      </c>
      <c r="G2750" s="45">
        <f t="shared" si="125"/>
        <v>0</v>
      </c>
    </row>
    <row r="2751" spans="1:7" x14ac:dyDescent="0.25">
      <c r="A2751" s="42"/>
      <c r="B2751" s="51" t="s">
        <v>32</v>
      </c>
      <c r="C2751" s="51"/>
      <c r="D2751" s="51"/>
      <c r="E2751" s="40"/>
      <c r="F2751" s="45">
        <v>0</v>
      </c>
      <c r="G2751" s="45">
        <f t="shared" si="125"/>
        <v>0</v>
      </c>
    </row>
    <row r="2752" spans="1:7" x14ac:dyDescent="0.25">
      <c r="A2752" s="38" t="s">
        <v>33</v>
      </c>
      <c r="B2752" s="49" t="s">
        <v>34</v>
      </c>
      <c r="C2752" s="44"/>
      <c r="D2752" s="40"/>
      <c r="E2752" s="40"/>
      <c r="F2752" s="41">
        <v>0</v>
      </c>
      <c r="G2752" s="41">
        <f t="shared" si="125"/>
        <v>0</v>
      </c>
    </row>
    <row r="2753" spans="1:7" x14ac:dyDescent="0.25">
      <c r="A2753" s="42"/>
      <c r="B2753" s="417" t="s">
        <v>35</v>
      </c>
      <c r="C2753" s="417"/>
      <c r="D2753" s="417"/>
      <c r="E2753" s="417"/>
      <c r="F2753" s="45">
        <v>0</v>
      </c>
      <c r="G2753" s="45">
        <f t="shared" si="125"/>
        <v>0</v>
      </c>
    </row>
    <row r="2754" spans="1:7" x14ac:dyDescent="0.25">
      <c r="A2754" s="42"/>
      <c r="B2754" s="7" t="s">
        <v>36</v>
      </c>
      <c r="C2754" s="305"/>
      <c r="D2754" s="305"/>
      <c r="E2754" s="305"/>
      <c r="F2754" s="45">
        <v>0</v>
      </c>
      <c r="G2754" s="45">
        <f t="shared" si="125"/>
        <v>0</v>
      </c>
    </row>
    <row r="2755" spans="1:7" x14ac:dyDescent="0.25">
      <c r="A2755" s="42"/>
      <c r="B2755" s="7" t="s">
        <v>37</v>
      </c>
      <c r="C2755" s="305"/>
      <c r="D2755" s="305"/>
      <c r="E2755" s="40"/>
      <c r="F2755" s="45">
        <v>0</v>
      </c>
      <c r="G2755" s="45">
        <f t="shared" si="125"/>
        <v>0</v>
      </c>
    </row>
    <row r="2756" spans="1:7" x14ac:dyDescent="0.25">
      <c r="A2756" s="42"/>
      <c r="B2756" s="7" t="s">
        <v>38</v>
      </c>
      <c r="C2756" s="305"/>
      <c r="D2756" s="305"/>
      <c r="E2756" s="40"/>
      <c r="F2756" s="45">
        <v>0</v>
      </c>
      <c r="G2756" s="45">
        <f t="shared" si="125"/>
        <v>0</v>
      </c>
    </row>
    <row r="2757" spans="1:7" x14ac:dyDescent="0.25">
      <c r="A2757" s="42"/>
      <c r="B2757" s="7" t="s">
        <v>39</v>
      </c>
      <c r="C2757" s="305"/>
      <c r="D2757" s="305"/>
      <c r="E2757" s="40"/>
      <c r="F2757" s="45">
        <v>0</v>
      </c>
      <c r="G2757" s="45">
        <f t="shared" si="125"/>
        <v>0</v>
      </c>
    </row>
    <row r="2758" spans="1:7" x14ac:dyDescent="0.25">
      <c r="A2758" s="42"/>
      <c r="B2758" s="7" t="s">
        <v>40</v>
      </c>
      <c r="C2758" s="305"/>
      <c r="D2758" s="305"/>
      <c r="E2758" s="40"/>
      <c r="F2758" s="45">
        <v>0</v>
      </c>
      <c r="G2758" s="45">
        <f t="shared" si="125"/>
        <v>0</v>
      </c>
    </row>
    <row r="2759" spans="1:7" x14ac:dyDescent="0.25">
      <c r="A2759" s="42"/>
      <c r="B2759" s="7" t="s">
        <v>41</v>
      </c>
      <c r="C2759" s="305"/>
      <c r="D2759" s="305"/>
      <c r="E2759" s="40"/>
      <c r="F2759" s="45">
        <v>0</v>
      </c>
      <c r="G2759" s="45">
        <f t="shared" si="125"/>
        <v>0</v>
      </c>
    </row>
    <row r="2760" spans="1:7" x14ac:dyDescent="0.25">
      <c r="A2760" s="42"/>
      <c r="B2760" s="7" t="s">
        <v>42</v>
      </c>
      <c r="C2760" s="305"/>
      <c r="D2760" s="305"/>
      <c r="E2760" s="40"/>
      <c r="F2760" s="45">
        <v>0</v>
      </c>
      <c r="G2760" s="45">
        <f t="shared" si="125"/>
        <v>0</v>
      </c>
    </row>
    <row r="2761" spans="1:7" x14ac:dyDescent="0.25">
      <c r="A2761" s="42"/>
      <c r="B2761" s="7" t="s">
        <v>41</v>
      </c>
      <c r="C2761" s="305"/>
      <c r="D2761" s="305"/>
      <c r="E2761" s="40"/>
      <c r="F2761" s="45">
        <v>0</v>
      </c>
      <c r="G2761" s="45">
        <f t="shared" si="125"/>
        <v>0</v>
      </c>
    </row>
    <row r="2762" spans="1:7" x14ac:dyDescent="0.25">
      <c r="A2762" s="55"/>
      <c r="B2762" s="56" t="s">
        <v>43</v>
      </c>
      <c r="C2762" s="40"/>
      <c r="D2762" s="40"/>
      <c r="E2762" s="40"/>
      <c r="F2762" s="45">
        <v>0</v>
      </c>
      <c r="G2762" s="45">
        <f t="shared" si="125"/>
        <v>0</v>
      </c>
    </row>
    <row r="2763" spans="1:7" x14ac:dyDescent="0.25">
      <c r="A2763" s="55"/>
      <c r="B2763" s="56" t="s">
        <v>44</v>
      </c>
      <c r="C2763" s="40"/>
      <c r="D2763" s="40"/>
      <c r="E2763" s="40"/>
      <c r="F2763" s="45">
        <v>0</v>
      </c>
      <c r="G2763" s="45">
        <f t="shared" si="125"/>
        <v>0</v>
      </c>
    </row>
    <row r="2764" spans="1:7" x14ac:dyDescent="0.25">
      <c r="A2764" s="55"/>
      <c r="B2764" s="56" t="s">
        <v>45</v>
      </c>
      <c r="C2764" s="40"/>
      <c r="D2764" s="40"/>
      <c r="E2764" s="40"/>
      <c r="F2764" s="45">
        <v>0</v>
      </c>
      <c r="G2764" s="45">
        <f t="shared" si="125"/>
        <v>0</v>
      </c>
    </row>
    <row r="2765" spans="1:7" x14ac:dyDescent="0.25">
      <c r="A2765" s="57" t="s">
        <v>46</v>
      </c>
      <c r="B2765" s="58" t="s">
        <v>47</v>
      </c>
      <c r="C2765" s="56"/>
      <c r="D2765" s="56"/>
      <c r="E2765" s="56"/>
      <c r="F2765" s="41">
        <v>0</v>
      </c>
      <c r="G2765" s="41">
        <v>0</v>
      </c>
    </row>
    <row r="2766" spans="1:7" x14ac:dyDescent="0.25">
      <c r="A2766" s="8"/>
      <c r="B2766" s="56" t="s">
        <v>48</v>
      </c>
      <c r="C2766" s="56"/>
      <c r="D2766" s="56"/>
      <c r="E2766" s="56"/>
      <c r="F2766" s="45">
        <v>0</v>
      </c>
      <c r="G2766" s="45">
        <f t="shared" ref="G2766:G2777" si="126">SUM(F2766:F2766)</f>
        <v>0</v>
      </c>
    </row>
    <row r="2767" spans="1:7" x14ac:dyDescent="0.25">
      <c r="A2767" s="8"/>
      <c r="B2767" s="56" t="s">
        <v>49</v>
      </c>
      <c r="C2767" s="56"/>
      <c r="D2767" s="56"/>
      <c r="E2767" s="56"/>
      <c r="F2767" s="45">
        <v>0</v>
      </c>
      <c r="G2767" s="45">
        <f t="shared" si="126"/>
        <v>0</v>
      </c>
    </row>
    <row r="2768" spans="1:7" x14ac:dyDescent="0.25">
      <c r="A2768" s="8"/>
      <c r="B2768" s="56" t="s">
        <v>37</v>
      </c>
      <c r="C2768" s="56"/>
      <c r="D2768" s="56"/>
      <c r="E2768" s="56"/>
      <c r="F2768" s="45">
        <v>0</v>
      </c>
      <c r="G2768" s="45">
        <f t="shared" si="126"/>
        <v>0</v>
      </c>
    </row>
    <row r="2769" spans="1:7" x14ac:dyDescent="0.25">
      <c r="A2769" s="8"/>
      <c r="B2769" s="56" t="s">
        <v>50</v>
      </c>
      <c r="C2769" s="56"/>
      <c r="D2769" s="56"/>
      <c r="E2769" s="56"/>
      <c r="F2769" s="45">
        <v>0</v>
      </c>
      <c r="G2769" s="45">
        <f t="shared" si="126"/>
        <v>0</v>
      </c>
    </row>
    <row r="2770" spans="1:7" x14ac:dyDescent="0.25">
      <c r="A2770" s="8"/>
      <c r="B2770" s="56" t="s">
        <v>39</v>
      </c>
      <c r="C2770" s="56"/>
      <c r="D2770" s="56"/>
      <c r="E2770" s="56"/>
      <c r="F2770" s="45">
        <v>0</v>
      </c>
      <c r="G2770" s="45">
        <f t="shared" si="126"/>
        <v>0</v>
      </c>
    </row>
    <row r="2771" spans="1:7" x14ac:dyDescent="0.25">
      <c r="A2771" s="57"/>
      <c r="B2771" s="56" t="s">
        <v>51</v>
      </c>
      <c r="C2771" s="56"/>
      <c r="D2771" s="56"/>
      <c r="E2771" s="56"/>
      <c r="F2771" s="45">
        <v>0</v>
      </c>
      <c r="G2771" s="45">
        <f t="shared" si="126"/>
        <v>0</v>
      </c>
    </row>
    <row r="2772" spans="1:7" x14ac:dyDescent="0.25">
      <c r="A2772" s="8"/>
      <c r="B2772" s="7" t="s">
        <v>41</v>
      </c>
      <c r="C2772" s="7"/>
      <c r="D2772" s="7"/>
      <c r="E2772" s="7"/>
      <c r="F2772" s="45">
        <v>0</v>
      </c>
      <c r="G2772" s="45">
        <f t="shared" si="126"/>
        <v>0</v>
      </c>
    </row>
    <row r="2773" spans="1:7" x14ac:dyDescent="0.25">
      <c r="A2773" s="42"/>
      <c r="B2773" s="7" t="s">
        <v>52</v>
      </c>
      <c r="C2773" s="7"/>
      <c r="D2773" s="7"/>
      <c r="E2773" s="7"/>
      <c r="F2773" s="45">
        <v>0</v>
      </c>
      <c r="G2773" s="45">
        <f t="shared" si="126"/>
        <v>0</v>
      </c>
    </row>
    <row r="2774" spans="1:7" x14ac:dyDescent="0.25">
      <c r="A2774" s="42"/>
      <c r="B2774" s="7" t="s">
        <v>41</v>
      </c>
      <c r="C2774" s="7"/>
      <c r="D2774" s="7"/>
      <c r="E2774" s="7"/>
      <c r="F2774" s="45">
        <v>0</v>
      </c>
      <c r="G2774" s="45">
        <f t="shared" si="126"/>
        <v>0</v>
      </c>
    </row>
    <row r="2775" spans="1:7" x14ac:dyDescent="0.25">
      <c r="A2775" s="42"/>
      <c r="B2775" s="7" t="s">
        <v>53</v>
      </c>
      <c r="C2775" s="7"/>
      <c r="D2775" s="7"/>
      <c r="E2775" s="7"/>
      <c r="F2775" s="45">
        <v>0</v>
      </c>
      <c r="G2775" s="45">
        <f t="shared" si="126"/>
        <v>0</v>
      </c>
    </row>
    <row r="2776" spans="1:7" x14ac:dyDescent="0.25">
      <c r="A2776" s="42"/>
      <c r="B2776" s="7" t="s">
        <v>54</v>
      </c>
      <c r="C2776" s="7"/>
      <c r="D2776" s="7"/>
      <c r="E2776" s="7"/>
      <c r="F2776" s="45">
        <v>0</v>
      </c>
      <c r="G2776" s="45">
        <f t="shared" si="126"/>
        <v>0</v>
      </c>
    </row>
    <row r="2777" spans="1:7" x14ac:dyDescent="0.25">
      <c r="A2777" s="42"/>
      <c r="B2777" s="7" t="s">
        <v>45</v>
      </c>
      <c r="C2777" s="7"/>
      <c r="D2777" s="7"/>
      <c r="E2777" s="7"/>
      <c r="F2777" s="45">
        <v>0</v>
      </c>
      <c r="G2777" s="45">
        <f t="shared" si="126"/>
        <v>0</v>
      </c>
    </row>
    <row r="2778" spans="1:7" x14ac:dyDescent="0.25">
      <c r="A2778" s="59" t="s">
        <v>55</v>
      </c>
      <c r="B2778" s="60" t="s">
        <v>56</v>
      </c>
      <c r="C2778" s="7"/>
      <c r="D2778" s="7"/>
      <c r="E2778" s="7"/>
      <c r="F2778" s="41">
        <v>0</v>
      </c>
      <c r="G2778" s="41">
        <f>SUM(G2779:G2788)</f>
        <v>0</v>
      </c>
    </row>
    <row r="2779" spans="1:7" x14ac:dyDescent="0.25">
      <c r="A2779" s="42"/>
      <c r="B2779" s="7" t="s">
        <v>57</v>
      </c>
      <c r="C2779" s="7"/>
      <c r="D2779" s="7"/>
      <c r="E2779" s="7"/>
      <c r="F2779" s="45">
        <v>0</v>
      </c>
      <c r="G2779" s="45">
        <f t="shared" ref="G2779:G2789" si="127">SUM(F2779:F2779)</f>
        <v>0</v>
      </c>
    </row>
    <row r="2780" spans="1:7" x14ac:dyDescent="0.25">
      <c r="A2780" s="42"/>
      <c r="B2780" s="7" t="s">
        <v>58</v>
      </c>
      <c r="C2780" s="7"/>
      <c r="D2780" s="7"/>
      <c r="E2780" s="7"/>
      <c r="F2780" s="45">
        <v>0</v>
      </c>
      <c r="G2780" s="45">
        <f t="shared" si="127"/>
        <v>0</v>
      </c>
    </row>
    <row r="2781" spans="1:7" x14ac:dyDescent="0.25">
      <c r="A2781" s="42"/>
      <c r="B2781" s="7" t="s">
        <v>59</v>
      </c>
      <c r="C2781" s="7"/>
      <c r="D2781" s="7"/>
      <c r="E2781" s="7"/>
      <c r="F2781" s="45">
        <v>0</v>
      </c>
      <c r="G2781" s="45">
        <f t="shared" si="127"/>
        <v>0</v>
      </c>
    </row>
    <row r="2782" spans="1:7" x14ac:dyDescent="0.25">
      <c r="A2782" s="42"/>
      <c r="B2782" s="7" t="s">
        <v>60</v>
      </c>
      <c r="C2782" s="7"/>
      <c r="D2782" s="7"/>
      <c r="E2782" s="7"/>
      <c r="F2782" s="45">
        <v>0</v>
      </c>
      <c r="G2782" s="45">
        <f t="shared" si="127"/>
        <v>0</v>
      </c>
    </row>
    <row r="2783" spans="1:7" x14ac:dyDescent="0.25">
      <c r="A2783" s="42"/>
      <c r="B2783" s="7" t="s">
        <v>61</v>
      </c>
      <c r="C2783" s="7"/>
      <c r="D2783" s="7"/>
      <c r="E2783" s="7"/>
      <c r="F2783" s="45">
        <v>0</v>
      </c>
      <c r="G2783" s="45">
        <f t="shared" si="127"/>
        <v>0</v>
      </c>
    </row>
    <row r="2784" spans="1:7" x14ac:dyDescent="0.25">
      <c r="A2784" s="42"/>
      <c r="B2784" s="7" t="s">
        <v>62</v>
      </c>
      <c r="C2784" s="7"/>
      <c r="D2784" s="7"/>
      <c r="E2784" s="7"/>
      <c r="F2784" s="45">
        <v>0</v>
      </c>
      <c r="G2784" s="45">
        <f t="shared" si="127"/>
        <v>0</v>
      </c>
    </row>
    <row r="2785" spans="1:7" x14ac:dyDescent="0.25">
      <c r="A2785" s="42"/>
      <c r="B2785" s="7" t="s">
        <v>63</v>
      </c>
      <c r="C2785" s="7"/>
      <c r="D2785" s="7"/>
      <c r="E2785" s="7"/>
      <c r="F2785" s="45">
        <v>0</v>
      </c>
      <c r="G2785" s="45">
        <f t="shared" si="127"/>
        <v>0</v>
      </c>
    </row>
    <row r="2786" spans="1:7" x14ac:dyDescent="0.25">
      <c r="A2786" s="42"/>
      <c r="B2786" s="7" t="s">
        <v>64</v>
      </c>
      <c r="C2786" s="7"/>
      <c r="D2786" s="7"/>
      <c r="E2786" s="7"/>
      <c r="F2786" s="45">
        <v>0</v>
      </c>
      <c r="G2786" s="45">
        <f t="shared" si="127"/>
        <v>0</v>
      </c>
    </row>
    <row r="2787" spans="1:7" x14ac:dyDescent="0.25">
      <c r="A2787" s="42"/>
      <c r="B2787" s="7" t="s">
        <v>65</v>
      </c>
      <c r="C2787" s="7"/>
      <c r="D2787" s="7"/>
      <c r="E2787" s="7"/>
      <c r="F2787" s="45">
        <v>0</v>
      </c>
      <c r="G2787" s="45">
        <f t="shared" si="127"/>
        <v>0</v>
      </c>
    </row>
    <row r="2788" spans="1:7" x14ac:dyDescent="0.25">
      <c r="A2788" s="42"/>
      <c r="B2788" s="7" t="s">
        <v>66</v>
      </c>
      <c r="C2788" s="7"/>
      <c r="D2788" s="7"/>
      <c r="E2788" s="7"/>
      <c r="F2788" s="45">
        <v>0</v>
      </c>
      <c r="G2788" s="45">
        <f t="shared" si="127"/>
        <v>0</v>
      </c>
    </row>
    <row r="2789" spans="1:7" x14ac:dyDescent="0.25">
      <c r="A2789" s="42"/>
      <c r="B2789" s="7" t="s">
        <v>67</v>
      </c>
      <c r="C2789" s="7"/>
      <c r="D2789" s="7"/>
      <c r="E2789" s="7"/>
      <c r="F2789" s="45">
        <v>0</v>
      </c>
      <c r="G2789" s="45">
        <f t="shared" si="127"/>
        <v>0</v>
      </c>
    </row>
    <row r="2790" spans="1:7" x14ac:dyDescent="0.25">
      <c r="A2790" s="59" t="s">
        <v>68</v>
      </c>
      <c r="B2790" s="60" t="s">
        <v>69</v>
      </c>
      <c r="C2790" s="7"/>
      <c r="D2790" s="7"/>
      <c r="E2790" s="7"/>
      <c r="F2790" s="41">
        <v>0</v>
      </c>
      <c r="G2790" s="41">
        <v>0</v>
      </c>
    </row>
    <row r="2791" spans="1:7" x14ac:dyDescent="0.25">
      <c r="A2791" s="59"/>
      <c r="B2791" s="7" t="s">
        <v>70</v>
      </c>
      <c r="C2791" s="7"/>
      <c r="D2791" s="7"/>
      <c r="E2791" s="7"/>
      <c r="F2791" s="45">
        <v>0</v>
      </c>
      <c r="G2791" s="45">
        <f t="shared" ref="G2791:G2806" si="128">SUM(F2791:F2791)</f>
        <v>0</v>
      </c>
    </row>
    <row r="2792" spans="1:7" x14ac:dyDescent="0.25">
      <c r="A2792" s="59"/>
      <c r="B2792" s="7" t="s">
        <v>71</v>
      </c>
      <c r="C2792" s="7"/>
      <c r="D2792" s="7"/>
      <c r="E2792" s="7"/>
      <c r="F2792" s="45">
        <v>0</v>
      </c>
      <c r="G2792" s="45">
        <f t="shared" si="128"/>
        <v>0</v>
      </c>
    </row>
    <row r="2793" spans="1:7" x14ac:dyDescent="0.25">
      <c r="A2793" s="59"/>
      <c r="B2793" s="7" t="s">
        <v>72</v>
      </c>
      <c r="C2793" s="7"/>
      <c r="D2793" s="7"/>
      <c r="E2793" s="7"/>
      <c r="F2793" s="45">
        <v>0</v>
      </c>
      <c r="G2793" s="45">
        <f t="shared" si="128"/>
        <v>0</v>
      </c>
    </row>
    <row r="2794" spans="1:7" x14ac:dyDescent="0.25">
      <c r="A2794" s="59"/>
      <c r="B2794" s="7" t="s">
        <v>73</v>
      </c>
      <c r="C2794" s="7"/>
      <c r="D2794" s="7"/>
      <c r="E2794" s="7"/>
      <c r="F2794" s="45">
        <v>0</v>
      </c>
      <c r="G2794" s="45">
        <f t="shared" si="128"/>
        <v>0</v>
      </c>
    </row>
    <row r="2795" spans="1:7" x14ac:dyDescent="0.25">
      <c r="A2795" s="59"/>
      <c r="B2795" s="7" t="s">
        <v>74</v>
      </c>
      <c r="C2795" s="7"/>
      <c r="D2795" s="7"/>
      <c r="E2795" s="7"/>
      <c r="F2795" s="45">
        <v>0</v>
      </c>
      <c r="G2795" s="45">
        <f t="shared" si="128"/>
        <v>0</v>
      </c>
    </row>
    <row r="2796" spans="1:7" x14ac:dyDescent="0.25">
      <c r="A2796" s="59" t="s">
        <v>75</v>
      </c>
      <c r="B2796" s="60" t="s">
        <v>76</v>
      </c>
      <c r="C2796" s="7"/>
      <c r="D2796" s="7"/>
      <c r="E2796" s="7"/>
      <c r="F2796" s="41">
        <v>0</v>
      </c>
      <c r="G2796" s="45">
        <f t="shared" si="128"/>
        <v>0</v>
      </c>
    </row>
    <row r="2797" spans="1:7" x14ac:dyDescent="0.25">
      <c r="A2797" s="59"/>
      <c r="B2797" s="60" t="s">
        <v>77</v>
      </c>
      <c r="C2797" s="7"/>
      <c r="D2797" s="7"/>
      <c r="E2797" s="7"/>
      <c r="F2797" s="45">
        <v>0</v>
      </c>
      <c r="G2797" s="45">
        <f t="shared" si="128"/>
        <v>0</v>
      </c>
    </row>
    <row r="2798" spans="1:7" x14ac:dyDescent="0.25">
      <c r="A2798" s="59"/>
      <c r="B2798" s="7" t="s">
        <v>78</v>
      </c>
      <c r="C2798" s="7"/>
      <c r="D2798" s="7"/>
      <c r="E2798" s="7"/>
      <c r="F2798" s="45">
        <v>0</v>
      </c>
      <c r="G2798" s="45">
        <f t="shared" si="128"/>
        <v>0</v>
      </c>
    </row>
    <row r="2799" spans="1:7" x14ac:dyDescent="0.25">
      <c r="A2799" s="59"/>
      <c r="B2799" s="7" t="s">
        <v>79</v>
      </c>
      <c r="C2799" s="7"/>
      <c r="D2799" s="7"/>
      <c r="E2799" s="7"/>
      <c r="F2799" s="45">
        <v>0</v>
      </c>
      <c r="G2799" s="45">
        <f t="shared" si="128"/>
        <v>0</v>
      </c>
    </row>
    <row r="2800" spans="1:7" x14ac:dyDescent="0.25">
      <c r="A2800" s="59"/>
      <c r="B2800" s="7" t="s">
        <v>80</v>
      </c>
      <c r="C2800" s="7"/>
      <c r="D2800" s="7"/>
      <c r="E2800" s="7"/>
      <c r="F2800" s="45">
        <v>0</v>
      </c>
      <c r="G2800" s="45">
        <f t="shared" si="128"/>
        <v>0</v>
      </c>
    </row>
    <row r="2801" spans="1:7" x14ac:dyDescent="0.25">
      <c r="A2801" s="59" t="s">
        <v>81</v>
      </c>
      <c r="B2801" s="60" t="s">
        <v>82</v>
      </c>
      <c r="C2801" s="7"/>
      <c r="D2801" s="7"/>
      <c r="E2801" s="7"/>
      <c r="F2801" s="41">
        <v>0</v>
      </c>
      <c r="G2801" s="45">
        <f t="shared" si="128"/>
        <v>0</v>
      </c>
    </row>
    <row r="2802" spans="1:7" x14ac:dyDescent="0.25">
      <c r="A2802" s="59"/>
      <c r="B2802" s="7" t="s">
        <v>83</v>
      </c>
      <c r="C2802" s="7"/>
      <c r="D2802" s="7"/>
      <c r="E2802" s="7"/>
      <c r="F2802" s="45">
        <v>0</v>
      </c>
      <c r="G2802" s="45">
        <f t="shared" si="128"/>
        <v>0</v>
      </c>
    </row>
    <row r="2803" spans="1:7" x14ac:dyDescent="0.25">
      <c r="A2803" s="59"/>
      <c r="B2803" s="7" t="s">
        <v>84</v>
      </c>
      <c r="C2803" s="7"/>
      <c r="D2803" s="7"/>
      <c r="E2803" s="7"/>
      <c r="F2803" s="45">
        <v>0</v>
      </c>
      <c r="G2803" s="45">
        <f t="shared" si="128"/>
        <v>0</v>
      </c>
    </row>
    <row r="2804" spans="1:7" x14ac:dyDescent="0.25">
      <c r="A2804" s="59"/>
      <c r="B2804" s="7" t="s">
        <v>85</v>
      </c>
      <c r="C2804" s="7"/>
      <c r="D2804" s="7"/>
      <c r="E2804" s="7"/>
      <c r="F2804" s="45">
        <v>0</v>
      </c>
      <c r="G2804" s="45">
        <f t="shared" si="128"/>
        <v>0</v>
      </c>
    </row>
    <row r="2805" spans="1:7" x14ac:dyDescent="0.25">
      <c r="A2805" s="59"/>
      <c r="B2805" s="7" t="s">
        <v>86</v>
      </c>
      <c r="C2805" s="7"/>
      <c r="D2805" s="7"/>
      <c r="E2805" s="7"/>
      <c r="F2805" s="45">
        <v>0</v>
      </c>
      <c r="G2805" s="45">
        <f t="shared" si="128"/>
        <v>0</v>
      </c>
    </row>
    <row r="2806" spans="1:7" x14ac:dyDescent="0.25">
      <c r="A2806" s="42"/>
      <c r="B2806" s="7" t="s">
        <v>87</v>
      </c>
      <c r="C2806" s="7"/>
      <c r="D2806" s="7"/>
      <c r="E2806" s="7"/>
      <c r="F2806" s="45">
        <v>0</v>
      </c>
      <c r="G2806" s="45">
        <f t="shared" si="128"/>
        <v>0</v>
      </c>
    </row>
    <row r="2807" spans="1:7" x14ac:dyDescent="0.25">
      <c r="A2807" s="42"/>
      <c r="B2807" s="60" t="s">
        <v>88</v>
      </c>
      <c r="C2807" s="7"/>
      <c r="D2807" s="7"/>
      <c r="E2807" s="7"/>
      <c r="F2807" s="61">
        <f t="shared" ref="F2807" si="129">+F2741+F2722+F2728</f>
        <v>20815046.350000001</v>
      </c>
      <c r="G2807" s="61">
        <f>+G2741+G2728+G2722+G2778</f>
        <v>20815046.350000001</v>
      </c>
    </row>
    <row r="2808" spans="1:7" x14ac:dyDescent="0.25">
      <c r="A2808" s="42"/>
      <c r="B2808" s="60"/>
      <c r="C2808" s="7"/>
      <c r="D2808" s="7"/>
      <c r="E2808" s="7"/>
      <c r="F2808" s="45"/>
      <c r="G2808" s="45"/>
    </row>
    <row r="2809" spans="1:7" x14ac:dyDescent="0.25">
      <c r="A2809" s="42"/>
      <c r="B2809" s="60" t="s">
        <v>210</v>
      </c>
      <c r="C2809" s="7"/>
      <c r="D2809" s="7"/>
      <c r="E2809" s="7"/>
      <c r="F2809" s="45">
        <v>-150000</v>
      </c>
      <c r="G2809" s="304">
        <f>+F2809</f>
        <v>-150000</v>
      </c>
    </row>
    <row r="2810" spans="1:7" x14ac:dyDescent="0.25">
      <c r="A2810" s="59" t="s">
        <v>89</v>
      </c>
      <c r="B2810" s="60" t="s">
        <v>90</v>
      </c>
      <c r="C2810" s="7"/>
      <c r="D2810" s="7"/>
      <c r="E2810" s="7"/>
      <c r="F2810" s="45"/>
      <c r="G2810" s="29"/>
    </row>
    <row r="2811" spans="1:7" x14ac:dyDescent="0.25">
      <c r="A2811" s="59" t="s">
        <v>91</v>
      </c>
      <c r="B2811" s="60" t="s">
        <v>92</v>
      </c>
      <c r="C2811" s="7"/>
      <c r="D2811" s="7"/>
      <c r="E2811" s="7"/>
      <c r="F2811" s="41">
        <v>0</v>
      </c>
      <c r="G2811" s="41">
        <v>0</v>
      </c>
    </row>
    <row r="2812" spans="1:7" x14ac:dyDescent="0.25">
      <c r="A2812" s="42"/>
      <c r="B2812" s="7" t="s">
        <v>93</v>
      </c>
      <c r="C2812" s="7"/>
      <c r="D2812" s="7" t="s">
        <v>94</v>
      </c>
      <c r="E2812" s="7"/>
      <c r="F2812" s="45">
        <v>0</v>
      </c>
      <c r="G2812" s="45">
        <v>0</v>
      </c>
    </row>
    <row r="2813" spans="1:7" x14ac:dyDescent="0.25">
      <c r="A2813" s="42"/>
      <c r="B2813" s="7" t="s">
        <v>95</v>
      </c>
      <c r="C2813" s="7"/>
      <c r="D2813" s="7"/>
      <c r="E2813" s="7"/>
      <c r="F2813" s="45">
        <v>0</v>
      </c>
      <c r="G2813" s="45">
        <v>0</v>
      </c>
    </row>
    <row r="2814" spans="1:7" x14ac:dyDescent="0.25">
      <c r="A2814" s="59" t="s">
        <v>96</v>
      </c>
      <c r="B2814" s="62" t="s">
        <v>97</v>
      </c>
      <c r="C2814" s="7"/>
      <c r="D2814" s="7"/>
      <c r="E2814" s="7"/>
      <c r="F2814" s="41">
        <v>0</v>
      </c>
      <c r="G2814" s="41">
        <v>0</v>
      </c>
    </row>
    <row r="2815" spans="1:7" x14ac:dyDescent="0.25">
      <c r="A2815" s="42"/>
      <c r="B2815" s="7" t="s">
        <v>98</v>
      </c>
      <c r="C2815" s="7"/>
      <c r="D2815" s="7"/>
      <c r="E2815" s="7"/>
      <c r="F2815" s="45">
        <v>0</v>
      </c>
      <c r="G2815" s="45">
        <v>0</v>
      </c>
    </row>
    <row r="2816" spans="1:7" x14ac:dyDescent="0.25">
      <c r="A2816" s="42"/>
      <c r="B2816" s="7" t="s">
        <v>99</v>
      </c>
      <c r="C2816" s="7"/>
      <c r="D2816" s="7"/>
      <c r="E2816" s="7"/>
      <c r="F2816" s="45">
        <v>0</v>
      </c>
      <c r="G2816" s="45">
        <v>0</v>
      </c>
    </row>
    <row r="2817" spans="1:21" x14ac:dyDescent="0.25">
      <c r="A2817" s="59" t="s">
        <v>100</v>
      </c>
      <c r="B2817" s="60" t="s">
        <v>101</v>
      </c>
      <c r="C2817" s="7"/>
      <c r="D2817" s="7"/>
      <c r="E2817" s="7"/>
      <c r="F2817" s="41">
        <v>0</v>
      </c>
      <c r="G2817" s="41">
        <v>0</v>
      </c>
    </row>
    <row r="2818" spans="1:21" x14ac:dyDescent="0.25">
      <c r="A2818" s="42"/>
      <c r="B2818" s="63" t="s">
        <v>102</v>
      </c>
      <c r="C2818" s="7"/>
      <c r="D2818" s="7"/>
      <c r="E2818" s="7"/>
      <c r="F2818" s="45">
        <v>0</v>
      </c>
      <c r="G2818" s="45">
        <v>0</v>
      </c>
    </row>
    <row r="2819" spans="1:21" x14ac:dyDescent="0.25">
      <c r="A2819" s="42"/>
      <c r="B2819" s="63" t="s">
        <v>103</v>
      </c>
      <c r="C2819" s="7"/>
      <c r="D2819" s="7"/>
      <c r="E2819" s="7"/>
      <c r="F2819" s="64">
        <v>0</v>
      </c>
      <c r="G2819" s="64">
        <v>0</v>
      </c>
    </row>
    <row r="2820" spans="1:21" x14ac:dyDescent="0.25">
      <c r="A2820" s="42"/>
      <c r="B2820" s="60" t="s">
        <v>104</v>
      </c>
      <c r="C2820" s="7"/>
      <c r="D2820" s="7"/>
      <c r="E2820" s="7"/>
      <c r="F2820" s="41">
        <f>+F2816+F2815+F2814+F2813+F2811+F2810</f>
        <v>0</v>
      </c>
      <c r="G2820" s="41">
        <f>+G2816+G2815+G2814+G2813+G2811+G2810</f>
        <v>0</v>
      </c>
    </row>
    <row r="2821" spans="1:21" x14ac:dyDescent="0.25">
      <c r="A2821" s="42"/>
      <c r="B2821" s="60"/>
      <c r="C2821" s="7"/>
      <c r="D2821" s="7"/>
      <c r="E2821" s="7"/>
      <c r="F2821" s="41"/>
      <c r="G2821" s="41"/>
    </row>
    <row r="2822" spans="1:21" x14ac:dyDescent="0.25">
      <c r="A2822" s="29"/>
      <c r="B2822" s="29"/>
      <c r="C2822" s="29"/>
      <c r="D2822" s="29"/>
      <c r="E2822" s="29"/>
      <c r="F2822" s="29"/>
      <c r="G2822" s="29"/>
    </row>
    <row r="2823" spans="1:21" ht="15.75" thickBot="1" x14ac:dyDescent="0.3">
      <c r="A2823" s="7"/>
      <c r="B2823" s="60" t="s">
        <v>105</v>
      </c>
      <c r="C2823" s="7"/>
      <c r="D2823" s="7"/>
      <c r="E2823" s="7"/>
      <c r="F2823" s="65">
        <f>+F2820+F2807+F2809</f>
        <v>20665046.350000001</v>
      </c>
      <c r="G2823" s="65">
        <f>+G2807-G2809</f>
        <v>20965046.350000001</v>
      </c>
    </row>
    <row r="2824" spans="1:21" ht="15.75" thickTop="1" x14ac:dyDescent="0.25">
      <c r="A2824" s="7"/>
      <c r="B2824" s="60"/>
      <c r="C2824" s="7"/>
      <c r="D2824" s="7"/>
      <c r="E2824" s="7"/>
      <c r="F2824" s="41"/>
      <c r="H2824" s="41"/>
      <c r="I2824" s="41"/>
      <c r="J2824" s="41"/>
      <c r="K2824" s="41"/>
      <c r="L2824" s="41"/>
      <c r="M2824" s="41"/>
      <c r="N2824" s="41"/>
      <c r="O2824" s="41"/>
      <c r="P2824" s="41"/>
      <c r="Q2824" s="41"/>
      <c r="R2824" s="41"/>
      <c r="S2824" s="304"/>
      <c r="T2824" s="29"/>
      <c r="U2824" s="28"/>
    </row>
    <row r="2825" spans="1:21" x14ac:dyDescent="0.25">
      <c r="A2825" s="7"/>
      <c r="B2825" s="60"/>
      <c r="C2825" s="7"/>
      <c r="D2825" s="7"/>
      <c r="E2825" s="7"/>
      <c r="F2825" s="41"/>
      <c r="G2825" s="41"/>
      <c r="H2825" s="41"/>
      <c r="I2825" s="41"/>
      <c r="J2825" s="41"/>
      <c r="K2825" s="41"/>
      <c r="L2825" s="29"/>
      <c r="M2825" s="29"/>
      <c r="N2825" s="29"/>
      <c r="O2825" s="29"/>
      <c r="P2825" s="29"/>
      <c r="Q2825" s="29"/>
      <c r="R2825" s="29"/>
      <c r="S2825" s="304"/>
      <c r="T2825" s="29"/>
    </row>
    <row r="2826" spans="1:21" x14ac:dyDescent="0.25">
      <c r="A2826" s="7"/>
      <c r="B2826" s="60"/>
      <c r="C2826" s="7"/>
      <c r="D2826" s="7"/>
      <c r="E2826" s="7"/>
      <c r="F2826" s="41" t="s">
        <v>199</v>
      </c>
      <c r="H2826" s="68"/>
      <c r="I2826" s="68"/>
      <c r="J2826" s="68"/>
      <c r="K2826" s="68"/>
      <c r="L2826" s="68"/>
      <c r="M2826" s="68"/>
      <c r="N2826" s="68"/>
      <c r="O2826" s="68"/>
      <c r="P2826" s="304"/>
      <c r="Q2826" s="304"/>
      <c r="R2826" s="304"/>
      <c r="S2826" s="304"/>
      <c r="T2826" s="29"/>
      <c r="U2826" s="28"/>
    </row>
    <row r="2827" spans="1:21" ht="15" customHeight="1" x14ac:dyDescent="0.25">
      <c r="A2827" s="418" t="s">
        <v>106</v>
      </c>
      <c r="B2827" s="418"/>
      <c r="C2827" s="418"/>
      <c r="D2827" s="68"/>
      <c r="E2827" s="68"/>
      <c r="F2827" s="418" t="s">
        <v>107</v>
      </c>
      <c r="G2827" s="418"/>
      <c r="H2827" s="304"/>
      <c r="I2827" s="304"/>
      <c r="J2827" s="304"/>
      <c r="K2827" s="304"/>
      <c r="L2827" s="304"/>
      <c r="M2827" s="29"/>
      <c r="N2827" s="29"/>
      <c r="O2827" s="304"/>
      <c r="P2827" s="29"/>
      <c r="Q2827" s="29"/>
      <c r="R2827" s="29"/>
      <c r="S2827" s="29"/>
      <c r="T2827" s="29"/>
    </row>
    <row r="2828" spans="1:21" x14ac:dyDescent="0.25">
      <c r="A2828" s="67"/>
      <c r="B2828" s="30"/>
      <c r="C2828" s="30"/>
      <c r="D2828" s="29"/>
      <c r="E2828" s="29"/>
      <c r="F2828" s="30"/>
      <c r="G2828" s="30"/>
      <c r="H2828" s="304"/>
      <c r="I2828" s="304"/>
      <c r="J2828" s="304"/>
      <c r="K2828" s="304"/>
      <c r="L2828" s="29"/>
      <c r="M2828" s="29"/>
      <c r="N2828" s="29"/>
      <c r="O2828" s="29"/>
      <c r="P2828" s="29"/>
      <c r="Q2828" s="29"/>
      <c r="R2828" s="29"/>
      <c r="S2828" s="304"/>
      <c r="T2828" s="29"/>
    </row>
    <row r="2829" spans="1:21" ht="15" customHeight="1" x14ac:dyDescent="0.25">
      <c r="A2829" s="30"/>
      <c r="B2829" s="30"/>
      <c r="C2829" s="30"/>
      <c r="D2829" s="29"/>
      <c r="E2829" s="29"/>
      <c r="F2829" s="30"/>
      <c r="G2829" s="30"/>
      <c r="J2829" s="291"/>
      <c r="K2829" s="291"/>
      <c r="L2829" s="291"/>
      <c r="M2829" s="291"/>
      <c r="N2829" s="291"/>
      <c r="O2829" s="291"/>
      <c r="P2829" s="29"/>
      <c r="Q2829" s="29"/>
      <c r="R2829" s="29"/>
      <c r="S2829" s="29"/>
      <c r="T2829" s="29"/>
    </row>
    <row r="2830" spans="1:21" ht="15" customHeight="1" x14ac:dyDescent="0.25">
      <c r="A2830" s="421" t="s">
        <v>205</v>
      </c>
      <c r="B2830" s="421"/>
      <c r="C2830" s="421"/>
      <c r="D2830" s="421"/>
      <c r="E2830" s="240"/>
      <c r="F2830" s="419" t="s">
        <v>206</v>
      </c>
      <c r="G2830" s="419"/>
      <c r="J2830" s="241"/>
      <c r="K2830" s="241"/>
      <c r="L2830" s="241"/>
      <c r="M2830" s="241"/>
      <c r="N2830" s="241"/>
      <c r="O2830" s="241"/>
      <c r="P2830" s="29"/>
      <c r="Q2830" s="29"/>
      <c r="R2830" s="29"/>
      <c r="S2830" s="29"/>
      <c r="T2830" s="29"/>
    </row>
    <row r="2831" spans="1:21" x14ac:dyDescent="0.25">
      <c r="A2831" s="420" t="s">
        <v>108</v>
      </c>
      <c r="B2831" s="420"/>
      <c r="C2831" s="420"/>
      <c r="D2831" s="420"/>
      <c r="E2831" s="241"/>
      <c r="F2831" s="420" t="s">
        <v>195</v>
      </c>
      <c r="G2831" s="420"/>
      <c r="H2831" s="29"/>
      <c r="I2831" s="29"/>
      <c r="J2831" s="29"/>
      <c r="K2831" s="29"/>
      <c r="L2831" s="29"/>
      <c r="M2831" s="29"/>
      <c r="N2831" s="29"/>
      <c r="O2831" s="29"/>
      <c r="P2831" s="29"/>
      <c r="Q2831" s="29"/>
      <c r="R2831" s="29"/>
      <c r="S2831" s="29"/>
      <c r="T2831" s="29"/>
    </row>
    <row r="2832" spans="1:21" x14ac:dyDescent="0.25">
      <c r="A2832" s="29"/>
      <c r="B2832" s="29"/>
      <c r="C2832" s="29"/>
      <c r="D2832" s="29"/>
      <c r="E2832" s="29"/>
      <c r="F2832" s="29"/>
      <c r="G2832" s="29"/>
    </row>
    <row r="2868" spans="1:12" x14ac:dyDescent="0.25">
      <c r="L2868" s="22"/>
    </row>
    <row r="2875" spans="1:12" x14ac:dyDescent="0.25">
      <c r="C2875" t="s">
        <v>188</v>
      </c>
    </row>
    <row r="2877" spans="1:12" ht="18" x14ac:dyDescent="0.25">
      <c r="A2877" s="312"/>
      <c r="B2877" s="312"/>
      <c r="C2877" s="312"/>
      <c r="D2877" s="312"/>
      <c r="E2877" s="312"/>
      <c r="F2877" s="312"/>
      <c r="G2877" s="312"/>
      <c r="H2877" s="312"/>
      <c r="I2877" s="312"/>
      <c r="J2877" s="312"/>
    </row>
    <row r="2878" spans="1:12" ht="15" customHeight="1" x14ac:dyDescent="0.25">
      <c r="A2878" s="409" t="s">
        <v>0</v>
      </c>
      <c r="B2878" s="409"/>
      <c r="C2878" s="409"/>
      <c r="D2878" s="409"/>
      <c r="E2878" s="409"/>
      <c r="F2878" s="409"/>
      <c r="G2878" s="409"/>
      <c r="H2878" s="409"/>
      <c r="I2878" s="409"/>
      <c r="J2878" s="409"/>
      <c r="K2878" s="310"/>
    </row>
    <row r="2879" spans="1:12" ht="15" customHeight="1" x14ac:dyDescent="0.25">
      <c r="A2879" s="410" t="s">
        <v>211</v>
      </c>
      <c r="B2879" s="410"/>
      <c r="C2879" s="410"/>
      <c r="D2879" s="410"/>
      <c r="E2879" s="410"/>
      <c r="F2879" s="410"/>
      <c r="G2879" s="410"/>
      <c r="H2879" s="410"/>
      <c r="I2879" s="410"/>
      <c r="J2879" s="410"/>
      <c r="K2879" s="302"/>
    </row>
    <row r="2880" spans="1:12" x14ac:dyDescent="0.25">
      <c r="A2880" s="32" t="s">
        <v>3</v>
      </c>
      <c r="B2880" s="33" t="s">
        <v>4</v>
      </c>
      <c r="C2880" s="5"/>
      <c r="D2880" s="5"/>
      <c r="E2880" s="6"/>
      <c r="F2880" s="250" t="s">
        <v>5</v>
      </c>
      <c r="G2880" s="251" t="s">
        <v>6</v>
      </c>
      <c r="H2880" s="251" t="s">
        <v>109</v>
      </c>
      <c r="I2880" s="251" t="s">
        <v>141</v>
      </c>
      <c r="J2880" s="252" t="s">
        <v>7</v>
      </c>
      <c r="K2880" s="290"/>
    </row>
    <row r="2881" spans="1:13" x14ac:dyDescent="0.25">
      <c r="A2881" s="316" t="s">
        <v>8</v>
      </c>
      <c r="B2881" s="317" t="s">
        <v>9</v>
      </c>
      <c r="C2881" s="317"/>
      <c r="D2881" s="40"/>
      <c r="E2881" s="40"/>
      <c r="F2881" s="41">
        <f>SUM(F2882:F2886)</f>
        <v>18624615.859999999</v>
      </c>
      <c r="G2881" s="41">
        <f>SUM(G2882:G2886)</f>
        <v>18894805.859999999</v>
      </c>
      <c r="H2881" s="41">
        <f>SUM(H2882:H2886)</f>
        <v>24489037.419999998</v>
      </c>
      <c r="I2881" s="41">
        <f>SUM(I2882:I2886)</f>
        <v>19066455.550000001</v>
      </c>
      <c r="J2881" s="41">
        <f>+J2882+J2883+J2885+J2884+J2886</f>
        <v>81074914.689999998</v>
      </c>
      <c r="K2881" s="41"/>
    </row>
    <row r="2882" spans="1:13" x14ac:dyDescent="0.25">
      <c r="A2882" s="313"/>
      <c r="B2882" s="314" t="s">
        <v>10</v>
      </c>
      <c r="C2882" s="315"/>
      <c r="D2882" s="315"/>
      <c r="E2882" s="40"/>
      <c r="F2882" s="45">
        <v>15899530.83</v>
      </c>
      <c r="G2882" s="45">
        <v>16139904.73</v>
      </c>
      <c r="H2882" s="45">
        <v>21750400.789999999</v>
      </c>
      <c r="I2882" s="45">
        <v>16323896.42</v>
      </c>
      <c r="J2882" s="45">
        <f>SUM(F2882:I2882)</f>
        <v>70113732.769999996</v>
      </c>
      <c r="K2882" s="45"/>
    </row>
    <row r="2883" spans="1:13" x14ac:dyDescent="0.25">
      <c r="A2883" s="313"/>
      <c r="B2883" s="314" t="s">
        <v>11</v>
      </c>
      <c r="C2883" s="315"/>
      <c r="D2883" s="315"/>
      <c r="E2883" s="40"/>
      <c r="F2883" s="45">
        <v>280000</v>
      </c>
      <c r="G2883" s="45">
        <v>280000</v>
      </c>
      <c r="H2883" s="45">
        <v>280000</v>
      </c>
      <c r="I2883" s="45">
        <v>280000</v>
      </c>
      <c r="J2883" s="45">
        <f>SUM(F2883:I2883)</f>
        <v>1120000</v>
      </c>
      <c r="K2883" s="45"/>
      <c r="M2883" s="28"/>
    </row>
    <row r="2884" spans="1:13" x14ac:dyDescent="0.25">
      <c r="A2884" s="313"/>
      <c r="B2884" s="314" t="s">
        <v>212</v>
      </c>
      <c r="C2884" s="318"/>
      <c r="D2884" s="318"/>
      <c r="E2884" s="40"/>
      <c r="F2884" s="45">
        <v>0</v>
      </c>
      <c r="G2884" s="45">
        <v>0</v>
      </c>
      <c r="H2884" s="45">
        <v>0</v>
      </c>
      <c r="I2884" s="45">
        <v>0</v>
      </c>
      <c r="J2884" s="45">
        <f>SUM(F2884:I2884)</f>
        <v>0</v>
      </c>
      <c r="K2884" s="45"/>
    </row>
    <row r="2885" spans="1:13" x14ac:dyDescent="0.25">
      <c r="A2885" s="313"/>
      <c r="B2885" s="314" t="s">
        <v>213</v>
      </c>
      <c r="C2885" s="318"/>
      <c r="D2885" s="318"/>
      <c r="E2885" s="40"/>
      <c r="F2885" s="45">
        <v>0</v>
      </c>
      <c r="G2885" s="45">
        <v>0</v>
      </c>
      <c r="H2885" s="45">
        <v>0</v>
      </c>
      <c r="I2885" s="45">
        <v>0</v>
      </c>
      <c r="J2885" s="45">
        <f>SUM(F2885:I2885)</f>
        <v>0</v>
      </c>
      <c r="K2885" s="45"/>
    </row>
    <row r="2886" spans="1:13" x14ac:dyDescent="0.25">
      <c r="A2886" s="313"/>
      <c r="B2886" s="319" t="s">
        <v>214</v>
      </c>
      <c r="C2886" s="319"/>
      <c r="D2886" s="319"/>
      <c r="E2886" s="40"/>
      <c r="F2886" s="45">
        <v>2445085.0299999998</v>
      </c>
      <c r="G2886" s="45">
        <v>2474901.13</v>
      </c>
      <c r="H2886" s="45">
        <v>2458636.63</v>
      </c>
      <c r="I2886" s="45">
        <v>2462559.13</v>
      </c>
      <c r="J2886" s="45">
        <f>SUM(F2886:I2886)</f>
        <v>9841181.9199999999</v>
      </c>
      <c r="K2886" s="45"/>
    </row>
    <row r="2887" spans="1:13" x14ac:dyDescent="0.25">
      <c r="A2887" s="316" t="s">
        <v>12</v>
      </c>
      <c r="B2887" s="320" t="s">
        <v>13</v>
      </c>
      <c r="C2887" s="315"/>
      <c r="D2887" s="40"/>
      <c r="E2887" s="40"/>
      <c r="F2887" s="41">
        <f>+F2889+F2891+F2892+F2893+F2888</f>
        <v>741387.33000000007</v>
      </c>
      <c r="G2887" s="41">
        <f>+G2889+G2891+G2892+G2893+G2888+G2899</f>
        <v>4823459.1399999997</v>
      </c>
      <c r="H2887" s="41">
        <f>SUM(H2888:H2899)</f>
        <v>3270508.74</v>
      </c>
      <c r="I2887" s="41">
        <f>SUM(I2888:I2899)</f>
        <v>1440104.1400000001</v>
      </c>
      <c r="J2887" s="41">
        <f>SUM(J2888:J2899)</f>
        <v>10275459.349999998</v>
      </c>
      <c r="K2887" s="41"/>
    </row>
    <row r="2888" spans="1:13" x14ac:dyDescent="0.25">
      <c r="A2888" s="313"/>
      <c r="B2888" s="314" t="s">
        <v>14</v>
      </c>
      <c r="C2888" s="315"/>
      <c r="D2888" s="315"/>
      <c r="E2888" s="40"/>
      <c r="F2888" s="45">
        <v>164489.32</v>
      </c>
      <c r="G2888" s="45">
        <v>506422.8</v>
      </c>
      <c r="H2888" s="45">
        <v>409354.01</v>
      </c>
      <c r="I2888" s="45">
        <v>262674.03000000003</v>
      </c>
      <c r="J2888" s="45">
        <f t="shared" ref="J2888:J2899" si="130">SUM(F2888:I2888)</f>
        <v>1342940.1599999999</v>
      </c>
      <c r="K2888" s="45"/>
    </row>
    <row r="2889" spans="1:13" x14ac:dyDescent="0.25">
      <c r="A2889" s="321"/>
      <c r="B2889" s="322" t="s">
        <v>15</v>
      </c>
      <c r="C2889" s="319"/>
      <c r="D2889" s="319"/>
      <c r="E2889" s="40"/>
      <c r="F2889" s="45">
        <v>0</v>
      </c>
      <c r="G2889" s="45">
        <v>0</v>
      </c>
      <c r="H2889" s="45">
        <v>200940.01</v>
      </c>
      <c r="I2889" s="45">
        <v>16980</v>
      </c>
      <c r="J2889" s="45">
        <f t="shared" si="130"/>
        <v>217920.01</v>
      </c>
      <c r="K2889" s="45"/>
    </row>
    <row r="2890" spans="1:13" x14ac:dyDescent="0.25">
      <c r="A2890" s="313"/>
      <c r="B2890" s="314" t="s">
        <v>16</v>
      </c>
      <c r="C2890" s="315"/>
      <c r="D2890" s="315"/>
      <c r="E2890" s="40"/>
      <c r="F2890" s="45">
        <v>0</v>
      </c>
      <c r="G2890" s="45">
        <v>0</v>
      </c>
      <c r="H2890" s="45">
        <v>284927.5</v>
      </c>
      <c r="I2890" s="45">
        <v>0</v>
      </c>
      <c r="J2890" s="45">
        <f t="shared" si="130"/>
        <v>284927.5</v>
      </c>
      <c r="K2890" s="45"/>
    </row>
    <row r="2891" spans="1:13" x14ac:dyDescent="0.25">
      <c r="A2891" s="313"/>
      <c r="B2891" s="319" t="s">
        <v>17</v>
      </c>
      <c r="C2891" s="319"/>
      <c r="D2891" s="319"/>
      <c r="E2891" s="40"/>
      <c r="F2891" s="45">
        <v>0</v>
      </c>
      <c r="G2891" s="45">
        <v>0</v>
      </c>
      <c r="H2891" s="45">
        <v>0</v>
      </c>
      <c r="I2891" s="45">
        <v>0</v>
      </c>
      <c r="J2891" s="45">
        <f t="shared" si="130"/>
        <v>0</v>
      </c>
      <c r="K2891" s="45"/>
    </row>
    <row r="2892" spans="1:13" x14ac:dyDescent="0.25">
      <c r="A2892" s="313"/>
      <c r="B2892" s="314" t="s">
        <v>18</v>
      </c>
      <c r="C2892" s="315"/>
      <c r="D2892" s="315"/>
      <c r="E2892" s="52"/>
      <c r="F2892" s="45">
        <v>450000.01</v>
      </c>
      <c r="G2892" s="45">
        <v>1935766.16</v>
      </c>
      <c r="H2892" s="45">
        <v>1039478.08</v>
      </c>
      <c r="I2892" s="45">
        <v>956548.11</v>
      </c>
      <c r="J2892" s="45">
        <f t="shared" si="130"/>
        <v>4381792.3600000003</v>
      </c>
      <c r="K2892" s="45"/>
    </row>
    <row r="2893" spans="1:13" x14ac:dyDescent="0.25">
      <c r="A2893" s="313"/>
      <c r="B2893" s="314" t="s">
        <v>19</v>
      </c>
      <c r="C2893" s="315"/>
      <c r="D2893" s="315"/>
      <c r="E2893" s="40"/>
      <c r="F2893" s="45">
        <v>126898</v>
      </c>
      <c r="G2893" s="45">
        <v>1973143.58</v>
      </c>
      <c r="H2893" s="45">
        <v>126898</v>
      </c>
      <c r="I2893" s="45">
        <v>25582</v>
      </c>
      <c r="J2893" s="45">
        <f t="shared" si="130"/>
        <v>2252521.58</v>
      </c>
      <c r="K2893" s="45"/>
    </row>
    <row r="2894" spans="1:13" x14ac:dyDescent="0.25">
      <c r="A2894" s="313"/>
      <c r="B2894" s="314" t="s">
        <v>197</v>
      </c>
      <c r="C2894" s="315"/>
      <c r="D2894" s="315"/>
      <c r="E2894" s="40"/>
      <c r="F2894" s="45">
        <v>0</v>
      </c>
      <c r="G2894" s="45">
        <v>0</v>
      </c>
      <c r="H2894" s="45">
        <v>0</v>
      </c>
      <c r="I2894" s="45">
        <v>0</v>
      </c>
      <c r="J2894" s="45">
        <f t="shared" si="130"/>
        <v>0</v>
      </c>
      <c r="K2894" s="45"/>
    </row>
    <row r="2895" spans="1:13" x14ac:dyDescent="0.25">
      <c r="A2895" s="313"/>
      <c r="B2895" s="322" t="s">
        <v>20</v>
      </c>
      <c r="C2895" s="315"/>
      <c r="D2895" s="315"/>
      <c r="E2895" s="40"/>
      <c r="F2895" s="45">
        <v>0</v>
      </c>
      <c r="G2895" s="45">
        <v>0</v>
      </c>
      <c r="H2895" s="45">
        <v>746300</v>
      </c>
      <c r="I2895" s="45">
        <v>0</v>
      </c>
      <c r="J2895" s="45">
        <f t="shared" si="130"/>
        <v>746300</v>
      </c>
      <c r="K2895" s="45"/>
    </row>
    <row r="2896" spans="1:13" x14ac:dyDescent="0.25">
      <c r="A2896" s="313"/>
      <c r="B2896" s="319" t="s">
        <v>21</v>
      </c>
      <c r="C2896" s="319"/>
      <c r="D2896" s="319"/>
      <c r="E2896" s="319"/>
      <c r="F2896" s="45">
        <v>0</v>
      </c>
      <c r="G2896" s="45">
        <v>0</v>
      </c>
      <c r="H2896" s="45">
        <v>0</v>
      </c>
      <c r="I2896" s="45">
        <v>0</v>
      </c>
      <c r="J2896" s="45">
        <f t="shared" si="130"/>
        <v>0</v>
      </c>
      <c r="K2896" s="45"/>
    </row>
    <row r="2897" spans="1:11" x14ac:dyDescent="0.25">
      <c r="A2897" s="313"/>
      <c r="B2897" s="322" t="s">
        <v>22</v>
      </c>
      <c r="C2897" s="319"/>
      <c r="D2897" s="319"/>
      <c r="E2897" s="319"/>
      <c r="F2897" s="45">
        <v>0</v>
      </c>
      <c r="G2897" s="45">
        <v>0</v>
      </c>
      <c r="H2897" s="45">
        <v>54484.54</v>
      </c>
      <c r="I2897" s="45">
        <v>178320</v>
      </c>
      <c r="J2897" s="45">
        <f t="shared" si="130"/>
        <v>232804.54</v>
      </c>
      <c r="K2897" s="45"/>
    </row>
    <row r="2898" spans="1:11" x14ac:dyDescent="0.25">
      <c r="A2898" s="313"/>
      <c r="B2898" s="322" t="s">
        <v>23</v>
      </c>
      <c r="C2898" s="319"/>
      <c r="D2898" s="319"/>
      <c r="E2898" s="40"/>
      <c r="F2898" s="45">
        <v>0</v>
      </c>
      <c r="G2898" s="45">
        <v>0</v>
      </c>
      <c r="H2898" s="45">
        <v>0</v>
      </c>
      <c r="I2898" s="45">
        <v>0</v>
      </c>
      <c r="J2898" s="45">
        <f t="shared" si="130"/>
        <v>0</v>
      </c>
      <c r="K2898" s="45"/>
    </row>
    <row r="2899" spans="1:11" x14ac:dyDescent="0.25">
      <c r="A2899" s="313"/>
      <c r="B2899" s="319" t="s">
        <v>215</v>
      </c>
      <c r="C2899" s="319"/>
      <c r="D2899" s="319"/>
      <c r="E2899" s="40"/>
      <c r="F2899" s="45">
        <v>0</v>
      </c>
      <c r="G2899" s="45">
        <v>408126.6</v>
      </c>
      <c r="H2899" s="45">
        <v>408126.6</v>
      </c>
      <c r="I2899" s="45">
        <v>0</v>
      </c>
      <c r="J2899" s="45">
        <f t="shared" si="130"/>
        <v>816253.2</v>
      </c>
      <c r="K2899" s="45"/>
    </row>
    <row r="2900" spans="1:11" x14ac:dyDescent="0.25">
      <c r="A2900" s="316" t="s">
        <v>24</v>
      </c>
      <c r="B2900" s="320" t="s">
        <v>25</v>
      </c>
      <c r="C2900" s="315"/>
      <c r="D2900" s="40"/>
      <c r="E2900" s="40"/>
      <c r="F2900" s="41">
        <f>+F2903+F2901+F2902+F2904+F2905+F2906+F2907</f>
        <v>1449043.16</v>
      </c>
      <c r="G2900" s="41">
        <f>+G2903+G2901+G2902+G2904+G2905+G2906+G2907</f>
        <v>2048575.51</v>
      </c>
      <c r="H2900" s="41">
        <f>+H2903+H2901+H2902+H2904+H2905+H2906+H2907+H2910</f>
        <v>8426304.1999999993</v>
      </c>
      <c r="I2900" s="41">
        <f>SUM(I2901:I2910)</f>
        <v>2694928.26</v>
      </c>
      <c r="J2900" s="41">
        <f>SUM(J2901:J2910)</f>
        <v>14618851.129999999</v>
      </c>
      <c r="K2900" s="41"/>
    </row>
    <row r="2901" spans="1:11" x14ac:dyDescent="0.25">
      <c r="A2901" s="313"/>
      <c r="B2901" s="319" t="s">
        <v>216</v>
      </c>
      <c r="C2901" s="319"/>
      <c r="D2901" s="319"/>
      <c r="E2901" s="40"/>
      <c r="F2901" s="45">
        <v>0</v>
      </c>
      <c r="G2901" s="45">
        <v>341940.2</v>
      </c>
      <c r="H2901" s="45">
        <v>1534209.8</v>
      </c>
      <c r="I2901" s="45">
        <v>368861.6</v>
      </c>
      <c r="J2901" s="45">
        <f t="shared" ref="J2901:J2910" si="131">SUM(F2901:I2901)</f>
        <v>2245011.6</v>
      </c>
      <c r="K2901" s="45"/>
    </row>
    <row r="2902" spans="1:11" x14ac:dyDescent="0.25">
      <c r="A2902" s="313"/>
      <c r="B2902" s="314" t="s">
        <v>26</v>
      </c>
      <c r="C2902" s="315"/>
      <c r="D2902" s="315"/>
      <c r="E2902" s="40"/>
      <c r="F2902" s="45">
        <v>0</v>
      </c>
      <c r="G2902" s="45">
        <v>0</v>
      </c>
      <c r="H2902" s="45">
        <v>0</v>
      </c>
      <c r="I2902" s="45">
        <v>428104</v>
      </c>
      <c r="J2902" s="45">
        <f t="shared" si="131"/>
        <v>428104</v>
      </c>
      <c r="K2902" s="45"/>
    </row>
    <row r="2903" spans="1:11" x14ac:dyDescent="0.25">
      <c r="A2903" s="313"/>
      <c r="B2903" s="319" t="s">
        <v>217</v>
      </c>
      <c r="C2903" s="319"/>
      <c r="D2903" s="319"/>
      <c r="E2903" s="40"/>
      <c r="F2903" s="45">
        <v>0</v>
      </c>
      <c r="G2903" s="45">
        <v>0</v>
      </c>
      <c r="H2903" s="45">
        <v>0</v>
      </c>
      <c r="I2903" s="45">
        <v>0</v>
      </c>
      <c r="J2903" s="45">
        <f t="shared" si="131"/>
        <v>0</v>
      </c>
      <c r="K2903" s="45"/>
    </row>
    <row r="2904" spans="1:11" x14ac:dyDescent="0.25">
      <c r="A2904" s="313"/>
      <c r="B2904" s="319" t="s">
        <v>27</v>
      </c>
      <c r="C2904" s="319"/>
      <c r="D2904" s="319"/>
      <c r="E2904" s="40"/>
      <c r="F2904" s="45">
        <v>0</v>
      </c>
      <c r="G2904" s="45">
        <v>0</v>
      </c>
      <c r="H2904" s="45">
        <v>0</v>
      </c>
      <c r="I2904" s="45">
        <v>0</v>
      </c>
      <c r="J2904" s="45">
        <f t="shared" si="131"/>
        <v>0</v>
      </c>
      <c r="K2904" s="45"/>
    </row>
    <row r="2905" spans="1:11" x14ac:dyDescent="0.25">
      <c r="A2905" s="313"/>
      <c r="B2905" s="319" t="s">
        <v>218</v>
      </c>
      <c r="C2905" s="319"/>
      <c r="D2905" s="319"/>
      <c r="E2905" s="40"/>
      <c r="F2905" s="45">
        <v>0</v>
      </c>
      <c r="G2905" s="45">
        <v>0</v>
      </c>
      <c r="H2905" s="45">
        <v>0</v>
      </c>
      <c r="I2905" s="45">
        <v>0</v>
      </c>
      <c r="J2905" s="45">
        <f t="shared" si="131"/>
        <v>0</v>
      </c>
      <c r="K2905" s="45"/>
    </row>
    <row r="2906" spans="1:11" x14ac:dyDescent="0.25">
      <c r="A2906" s="313"/>
      <c r="B2906" s="319" t="s">
        <v>219</v>
      </c>
      <c r="C2906" s="319"/>
      <c r="D2906" s="319"/>
      <c r="E2906" s="40"/>
      <c r="F2906" s="45">
        <v>0</v>
      </c>
      <c r="G2906" s="45">
        <v>0</v>
      </c>
      <c r="H2906" s="45">
        <v>1700000</v>
      </c>
      <c r="I2906" s="45">
        <v>0</v>
      </c>
      <c r="J2906" s="45">
        <f t="shared" si="131"/>
        <v>1700000</v>
      </c>
      <c r="K2906" s="45"/>
    </row>
    <row r="2907" spans="1:11" x14ac:dyDescent="0.25">
      <c r="A2907" s="313"/>
      <c r="B2907" s="322" t="s">
        <v>200</v>
      </c>
      <c r="C2907" s="319"/>
      <c r="D2907" s="319"/>
      <c r="E2907" s="40"/>
      <c r="F2907" s="45">
        <v>1449043.16</v>
      </c>
      <c r="G2907" s="45">
        <v>1706635.31</v>
      </c>
      <c r="H2907" s="45">
        <v>2298413.81</v>
      </c>
      <c r="I2907" s="45">
        <v>1611312.82</v>
      </c>
      <c r="J2907" s="45">
        <f t="shared" si="131"/>
        <v>7065405.0999999996</v>
      </c>
      <c r="K2907" s="45"/>
    </row>
    <row r="2908" spans="1:11" x14ac:dyDescent="0.25">
      <c r="A2908" s="313"/>
      <c r="B2908" s="54" t="s">
        <v>30</v>
      </c>
      <c r="C2908" s="319"/>
      <c r="D2908" s="319"/>
      <c r="E2908" s="54"/>
      <c r="F2908" s="45">
        <v>0</v>
      </c>
      <c r="G2908" s="45">
        <v>0</v>
      </c>
      <c r="H2908" s="45">
        <v>0</v>
      </c>
      <c r="I2908" s="45">
        <v>0</v>
      </c>
      <c r="J2908" s="45">
        <f t="shared" si="131"/>
        <v>0</v>
      </c>
      <c r="K2908" s="45"/>
    </row>
    <row r="2909" spans="1:11" x14ac:dyDescent="0.25">
      <c r="A2909" s="313"/>
      <c r="B2909" s="54" t="s">
        <v>31</v>
      </c>
      <c r="C2909" s="319"/>
      <c r="D2909" s="319"/>
      <c r="E2909" s="54"/>
      <c r="F2909" s="45">
        <v>0</v>
      </c>
      <c r="G2909" s="45">
        <v>0</v>
      </c>
      <c r="H2909" s="45">
        <v>0</v>
      </c>
      <c r="I2909" s="45">
        <v>0</v>
      </c>
      <c r="J2909" s="45">
        <f t="shared" si="131"/>
        <v>0</v>
      </c>
      <c r="K2909" s="45"/>
    </row>
    <row r="2910" spans="1:11" x14ac:dyDescent="0.25">
      <c r="A2910" s="313"/>
      <c r="B2910" s="319" t="s">
        <v>32</v>
      </c>
      <c r="C2910" s="319"/>
      <c r="D2910" s="319"/>
      <c r="E2910" s="40"/>
      <c r="F2910" s="45">
        <v>0</v>
      </c>
      <c r="G2910" s="45">
        <v>0</v>
      </c>
      <c r="H2910" s="45">
        <v>2893680.59</v>
      </c>
      <c r="I2910" s="45">
        <v>286649.84000000003</v>
      </c>
      <c r="J2910" s="45">
        <f t="shared" si="131"/>
        <v>3180330.4299999997</v>
      </c>
      <c r="K2910" s="45"/>
    </row>
    <row r="2911" spans="1:11" x14ac:dyDescent="0.25">
      <c r="A2911" s="316" t="s">
        <v>33</v>
      </c>
      <c r="B2911" s="320" t="s">
        <v>34</v>
      </c>
      <c r="C2911" s="315"/>
      <c r="D2911" s="40"/>
      <c r="E2911" s="40"/>
      <c r="F2911" s="41">
        <v>0</v>
      </c>
      <c r="G2911" s="41">
        <v>0</v>
      </c>
      <c r="H2911" s="41">
        <v>0</v>
      </c>
      <c r="I2911" s="41">
        <v>0</v>
      </c>
      <c r="J2911" s="41">
        <f t="shared" ref="J2911" si="132">SUM(F2911:F2911)</f>
        <v>0</v>
      </c>
      <c r="K2911" s="41"/>
    </row>
    <row r="2912" spans="1:11" x14ac:dyDescent="0.25">
      <c r="A2912" s="313"/>
      <c r="B2912" s="411" t="s">
        <v>35</v>
      </c>
      <c r="C2912" s="411"/>
      <c r="D2912" s="411"/>
      <c r="E2912" s="411"/>
      <c r="F2912" s="45">
        <v>0</v>
      </c>
      <c r="G2912" s="45">
        <v>0</v>
      </c>
      <c r="H2912" s="45">
        <v>0</v>
      </c>
      <c r="I2912" s="45">
        <v>0</v>
      </c>
      <c r="J2912" s="45">
        <f>SUM(F2912:I2912)</f>
        <v>0</v>
      </c>
      <c r="K2912" s="45"/>
    </row>
    <row r="2913" spans="1:11" x14ac:dyDescent="0.25">
      <c r="A2913" s="313"/>
      <c r="B2913" s="322" t="s">
        <v>36</v>
      </c>
      <c r="C2913" s="319"/>
      <c r="D2913" s="319"/>
      <c r="E2913" s="319"/>
      <c r="F2913" s="45">
        <v>0</v>
      </c>
      <c r="G2913" s="45">
        <v>0</v>
      </c>
      <c r="H2913" s="45">
        <v>0</v>
      </c>
      <c r="I2913" s="45">
        <v>0</v>
      </c>
      <c r="J2913" s="45">
        <f>SUM(F2913:I2913)</f>
        <v>0</v>
      </c>
      <c r="K2913" s="45"/>
    </row>
    <row r="2914" spans="1:11" x14ac:dyDescent="0.25">
      <c r="A2914" s="313"/>
      <c r="B2914" s="322" t="s">
        <v>37</v>
      </c>
      <c r="C2914" s="319"/>
      <c r="D2914" s="319"/>
      <c r="E2914" s="40"/>
      <c r="F2914" s="45">
        <v>0</v>
      </c>
      <c r="G2914" s="45">
        <v>0</v>
      </c>
      <c r="H2914" s="45">
        <v>0</v>
      </c>
      <c r="I2914" s="45">
        <v>0</v>
      </c>
      <c r="J2914" s="45">
        <f>SUM(F2914:I2914)</f>
        <v>0</v>
      </c>
      <c r="K2914" s="45"/>
    </row>
    <row r="2915" spans="1:11" x14ac:dyDescent="0.25">
      <c r="A2915" s="313"/>
      <c r="B2915" s="322" t="s">
        <v>38</v>
      </c>
      <c r="C2915" s="319"/>
      <c r="D2915" s="319"/>
      <c r="E2915" s="40"/>
      <c r="F2915" s="45">
        <v>0</v>
      </c>
      <c r="G2915" s="45">
        <v>0</v>
      </c>
      <c r="H2915" s="45">
        <v>0</v>
      </c>
      <c r="I2915" s="45">
        <v>0</v>
      </c>
      <c r="J2915" s="45">
        <f>SUM(F2915:I2915)</f>
        <v>0</v>
      </c>
      <c r="K2915" s="45"/>
    </row>
    <row r="2916" spans="1:11" x14ac:dyDescent="0.25">
      <c r="A2916" s="313"/>
      <c r="B2916" s="322" t="s">
        <v>39</v>
      </c>
      <c r="C2916" s="319"/>
      <c r="D2916" s="319"/>
      <c r="E2916" s="40"/>
      <c r="F2916" s="45">
        <v>0</v>
      </c>
      <c r="G2916" s="45">
        <v>0</v>
      </c>
      <c r="H2916" s="45">
        <v>0</v>
      </c>
      <c r="I2916" s="45">
        <v>0</v>
      </c>
      <c r="J2916" s="45">
        <f>SUM(F2916:I2916)</f>
        <v>0</v>
      </c>
      <c r="K2916" s="45"/>
    </row>
    <row r="2917" spans="1:11" x14ac:dyDescent="0.25">
      <c r="A2917" s="313"/>
      <c r="B2917" s="322" t="s">
        <v>40</v>
      </c>
      <c r="C2917" s="319"/>
      <c r="D2917" s="319"/>
      <c r="E2917" s="40"/>
      <c r="F2917" s="45">
        <v>0</v>
      </c>
      <c r="G2917" s="45">
        <v>0</v>
      </c>
      <c r="H2917" s="45">
        <v>0</v>
      </c>
      <c r="I2917" s="45">
        <v>0</v>
      </c>
      <c r="J2917" s="45">
        <f t="shared" ref="J2917:J2945" si="133">SUM(F2917:H2917)</f>
        <v>0</v>
      </c>
      <c r="K2917" s="45"/>
    </row>
    <row r="2918" spans="1:11" x14ac:dyDescent="0.25">
      <c r="A2918" s="313"/>
      <c r="B2918" s="322" t="s">
        <v>41</v>
      </c>
      <c r="C2918" s="319"/>
      <c r="D2918" s="319"/>
      <c r="E2918" s="40"/>
      <c r="F2918" s="45">
        <v>0</v>
      </c>
      <c r="G2918" s="45">
        <v>0</v>
      </c>
      <c r="H2918" s="45">
        <v>0</v>
      </c>
      <c r="I2918" s="45">
        <v>0</v>
      </c>
      <c r="J2918" s="45">
        <f t="shared" si="133"/>
        <v>0</v>
      </c>
      <c r="K2918" s="45"/>
    </row>
    <row r="2919" spans="1:11" x14ac:dyDescent="0.25">
      <c r="A2919" s="313"/>
      <c r="B2919" s="322" t="s">
        <v>42</v>
      </c>
      <c r="C2919" s="319"/>
      <c r="D2919" s="319"/>
      <c r="E2919" s="40"/>
      <c r="F2919" s="45">
        <v>0</v>
      </c>
      <c r="G2919" s="45">
        <v>0</v>
      </c>
      <c r="H2919" s="45">
        <v>0</v>
      </c>
      <c r="I2919" s="45">
        <v>0</v>
      </c>
      <c r="J2919" s="45">
        <f t="shared" si="133"/>
        <v>0</v>
      </c>
      <c r="K2919" s="45"/>
    </row>
    <row r="2920" spans="1:11" x14ac:dyDescent="0.25">
      <c r="A2920" s="313"/>
      <c r="B2920" s="322" t="s">
        <v>41</v>
      </c>
      <c r="C2920" s="319"/>
      <c r="D2920" s="319"/>
      <c r="E2920" s="40"/>
      <c r="F2920" s="45">
        <v>0</v>
      </c>
      <c r="G2920" s="45">
        <v>0</v>
      </c>
      <c r="H2920" s="45">
        <v>0</v>
      </c>
      <c r="I2920" s="45">
        <v>0</v>
      </c>
      <c r="J2920" s="45">
        <f t="shared" si="133"/>
        <v>0</v>
      </c>
      <c r="K2920" s="45"/>
    </row>
    <row r="2921" spans="1:11" x14ac:dyDescent="0.25">
      <c r="A2921" s="55"/>
      <c r="B2921" s="40" t="s">
        <v>43</v>
      </c>
      <c r="C2921" s="40"/>
      <c r="D2921" s="40"/>
      <c r="E2921" s="40"/>
      <c r="F2921" s="45">
        <v>0</v>
      </c>
      <c r="G2921" s="45">
        <v>0</v>
      </c>
      <c r="H2921" s="45">
        <v>0</v>
      </c>
      <c r="I2921" s="45">
        <v>0</v>
      </c>
      <c r="J2921" s="45">
        <f t="shared" si="133"/>
        <v>0</v>
      </c>
      <c r="K2921" s="45"/>
    </row>
    <row r="2922" spans="1:11" x14ac:dyDescent="0.25">
      <c r="A2922" s="55"/>
      <c r="B2922" s="40" t="s">
        <v>44</v>
      </c>
      <c r="C2922" s="40"/>
      <c r="D2922" s="40"/>
      <c r="E2922" s="40"/>
      <c r="F2922" s="45">
        <v>0</v>
      </c>
      <c r="G2922" s="45">
        <v>0</v>
      </c>
      <c r="H2922" s="45">
        <v>0</v>
      </c>
      <c r="I2922" s="45">
        <v>0</v>
      </c>
      <c r="J2922" s="45">
        <f t="shared" si="133"/>
        <v>0</v>
      </c>
      <c r="K2922" s="45"/>
    </row>
    <row r="2923" spans="1:11" x14ac:dyDescent="0.25">
      <c r="A2923" s="55"/>
      <c r="B2923" s="40" t="s">
        <v>45</v>
      </c>
      <c r="C2923" s="40"/>
      <c r="D2923" s="40"/>
      <c r="E2923" s="40"/>
      <c r="F2923" s="45">
        <v>0</v>
      </c>
      <c r="G2923" s="45">
        <v>0</v>
      </c>
      <c r="H2923" s="45">
        <v>0</v>
      </c>
      <c r="I2923" s="45">
        <v>0</v>
      </c>
      <c r="J2923" s="45">
        <f t="shared" si="133"/>
        <v>0</v>
      </c>
      <c r="K2923" s="45"/>
    </row>
    <row r="2924" spans="1:11" x14ac:dyDescent="0.25">
      <c r="A2924" s="323" t="s">
        <v>46</v>
      </c>
      <c r="B2924" s="52" t="s">
        <v>47</v>
      </c>
      <c r="C2924" s="40"/>
      <c r="D2924" s="40"/>
      <c r="E2924" s="40"/>
      <c r="F2924" s="41">
        <v>0</v>
      </c>
      <c r="G2924" s="41">
        <v>0</v>
      </c>
      <c r="H2924" s="41">
        <v>0</v>
      </c>
      <c r="I2924" s="45">
        <v>0</v>
      </c>
      <c r="J2924" s="41">
        <v>0</v>
      </c>
      <c r="K2924" s="41"/>
    </row>
    <row r="2925" spans="1:11" x14ac:dyDescent="0.25">
      <c r="A2925" s="55"/>
      <c r="B2925" s="40" t="s">
        <v>48</v>
      </c>
      <c r="C2925" s="40"/>
      <c r="D2925" s="40"/>
      <c r="E2925" s="40"/>
      <c r="F2925" s="45">
        <v>0</v>
      </c>
      <c r="G2925" s="45">
        <v>0</v>
      </c>
      <c r="H2925" s="45">
        <v>0</v>
      </c>
      <c r="I2925" s="45">
        <v>0</v>
      </c>
      <c r="J2925" s="45">
        <f t="shared" si="133"/>
        <v>0</v>
      </c>
      <c r="K2925" s="45"/>
    </row>
    <row r="2926" spans="1:11" x14ac:dyDescent="0.25">
      <c r="A2926" s="55"/>
      <c r="B2926" s="40" t="s">
        <v>49</v>
      </c>
      <c r="C2926" s="40"/>
      <c r="D2926" s="40"/>
      <c r="E2926" s="40"/>
      <c r="F2926" s="45">
        <v>0</v>
      </c>
      <c r="G2926" s="45">
        <v>0</v>
      </c>
      <c r="H2926" s="45">
        <v>0</v>
      </c>
      <c r="I2926" s="45">
        <v>0</v>
      </c>
      <c r="J2926" s="45">
        <f t="shared" si="133"/>
        <v>0</v>
      </c>
      <c r="K2926" s="45"/>
    </row>
    <row r="2927" spans="1:11" x14ac:dyDescent="0.25">
      <c r="A2927" s="55"/>
      <c r="B2927" s="40" t="s">
        <v>37</v>
      </c>
      <c r="C2927" s="40"/>
      <c r="D2927" s="40"/>
      <c r="E2927" s="40"/>
      <c r="F2927" s="45">
        <v>0</v>
      </c>
      <c r="G2927" s="45">
        <v>0</v>
      </c>
      <c r="H2927" s="45">
        <v>0</v>
      </c>
      <c r="I2927" s="45">
        <v>0</v>
      </c>
      <c r="J2927" s="45">
        <f t="shared" si="133"/>
        <v>0</v>
      </c>
      <c r="K2927" s="45"/>
    </row>
    <row r="2928" spans="1:11" x14ac:dyDescent="0.25">
      <c r="A2928" s="55"/>
      <c r="B2928" s="40" t="s">
        <v>50</v>
      </c>
      <c r="C2928" s="40"/>
      <c r="D2928" s="40"/>
      <c r="E2928" s="40"/>
      <c r="F2928" s="45">
        <v>0</v>
      </c>
      <c r="G2928" s="45">
        <v>0</v>
      </c>
      <c r="H2928" s="45">
        <v>0</v>
      </c>
      <c r="I2928" s="45">
        <v>0</v>
      </c>
      <c r="J2928" s="45">
        <f t="shared" si="133"/>
        <v>0</v>
      </c>
      <c r="K2928" s="45"/>
    </row>
    <row r="2929" spans="1:11" x14ac:dyDescent="0.25">
      <c r="A2929" s="55"/>
      <c r="B2929" s="40" t="s">
        <v>39</v>
      </c>
      <c r="C2929" s="40"/>
      <c r="D2929" s="40"/>
      <c r="E2929" s="40"/>
      <c r="F2929" s="45">
        <v>0</v>
      </c>
      <c r="G2929" s="45">
        <v>0</v>
      </c>
      <c r="H2929" s="45">
        <v>0</v>
      </c>
      <c r="I2929" s="45">
        <v>0</v>
      </c>
      <c r="J2929" s="45">
        <f t="shared" si="133"/>
        <v>0</v>
      </c>
      <c r="K2929" s="45"/>
    </row>
    <row r="2930" spans="1:11" x14ac:dyDescent="0.25">
      <c r="A2930" s="323"/>
      <c r="B2930" s="40" t="s">
        <v>51</v>
      </c>
      <c r="C2930" s="40"/>
      <c r="D2930" s="40"/>
      <c r="E2930" s="40"/>
      <c r="F2930" s="45">
        <v>0</v>
      </c>
      <c r="G2930" s="45">
        <v>0</v>
      </c>
      <c r="H2930" s="45">
        <v>0</v>
      </c>
      <c r="I2930" s="45">
        <v>0</v>
      </c>
      <c r="J2930" s="45">
        <f t="shared" si="133"/>
        <v>0</v>
      </c>
      <c r="K2930" s="45"/>
    </row>
    <row r="2931" spans="1:11" x14ac:dyDescent="0.25">
      <c r="A2931" s="55"/>
      <c r="B2931" s="322" t="s">
        <v>41</v>
      </c>
      <c r="C2931" s="322"/>
      <c r="D2931" s="322"/>
      <c r="E2931" s="322"/>
      <c r="F2931" s="45">
        <v>0</v>
      </c>
      <c r="G2931" s="45">
        <v>0</v>
      </c>
      <c r="H2931" s="45">
        <v>0</v>
      </c>
      <c r="I2931" s="45">
        <v>0</v>
      </c>
      <c r="J2931" s="45">
        <f t="shared" si="133"/>
        <v>0</v>
      </c>
      <c r="K2931" s="45"/>
    </row>
    <row r="2932" spans="1:11" x14ac:dyDescent="0.25">
      <c r="A2932" s="313"/>
      <c r="B2932" s="322" t="s">
        <v>52</v>
      </c>
      <c r="C2932" s="322"/>
      <c r="D2932" s="322"/>
      <c r="E2932" s="322"/>
      <c r="F2932" s="45">
        <v>0</v>
      </c>
      <c r="G2932" s="45">
        <v>0</v>
      </c>
      <c r="H2932" s="45">
        <v>0</v>
      </c>
      <c r="I2932" s="45">
        <v>0</v>
      </c>
      <c r="J2932" s="45">
        <f t="shared" si="133"/>
        <v>0</v>
      </c>
      <c r="K2932" s="45"/>
    </row>
    <row r="2933" spans="1:11" x14ac:dyDescent="0.25">
      <c r="A2933" s="313"/>
      <c r="B2933" s="322" t="s">
        <v>41</v>
      </c>
      <c r="C2933" s="322"/>
      <c r="D2933" s="322"/>
      <c r="E2933" s="322"/>
      <c r="F2933" s="45">
        <v>0</v>
      </c>
      <c r="G2933" s="45">
        <v>0</v>
      </c>
      <c r="H2933" s="45">
        <v>0</v>
      </c>
      <c r="I2933" s="45">
        <v>0</v>
      </c>
      <c r="J2933" s="45">
        <f t="shared" si="133"/>
        <v>0</v>
      </c>
      <c r="K2933" s="45"/>
    </row>
    <row r="2934" spans="1:11" x14ac:dyDescent="0.25">
      <c r="A2934" s="313"/>
      <c r="B2934" s="322" t="s">
        <v>53</v>
      </c>
      <c r="C2934" s="322"/>
      <c r="D2934" s="322"/>
      <c r="E2934" s="322"/>
      <c r="F2934" s="45">
        <v>0</v>
      </c>
      <c r="G2934" s="45">
        <v>0</v>
      </c>
      <c r="H2934" s="45">
        <v>0</v>
      </c>
      <c r="I2934" s="45">
        <v>0</v>
      </c>
      <c r="J2934" s="45">
        <f t="shared" si="133"/>
        <v>0</v>
      </c>
      <c r="K2934" s="45"/>
    </row>
    <row r="2935" spans="1:11" x14ac:dyDescent="0.25">
      <c r="A2935" s="313"/>
      <c r="B2935" s="322" t="s">
        <v>54</v>
      </c>
      <c r="C2935" s="322"/>
      <c r="D2935" s="322"/>
      <c r="E2935" s="322"/>
      <c r="F2935" s="45">
        <v>0</v>
      </c>
      <c r="G2935" s="45">
        <v>0</v>
      </c>
      <c r="H2935" s="45">
        <v>0</v>
      </c>
      <c r="I2935" s="45">
        <v>0</v>
      </c>
      <c r="J2935" s="45">
        <f t="shared" si="133"/>
        <v>0</v>
      </c>
      <c r="K2935" s="45"/>
    </row>
    <row r="2936" spans="1:11" x14ac:dyDescent="0.25">
      <c r="A2936" s="313"/>
      <c r="B2936" s="322" t="s">
        <v>45</v>
      </c>
      <c r="C2936" s="322"/>
      <c r="D2936" s="322"/>
      <c r="E2936" s="322"/>
      <c r="F2936" s="45">
        <v>0</v>
      </c>
      <c r="G2936" s="45">
        <v>0</v>
      </c>
      <c r="H2936" s="45">
        <v>0</v>
      </c>
      <c r="I2936" s="45">
        <v>0</v>
      </c>
      <c r="J2936" s="45">
        <f t="shared" si="133"/>
        <v>0</v>
      </c>
      <c r="K2936" s="45"/>
    </row>
    <row r="2937" spans="1:11" x14ac:dyDescent="0.25">
      <c r="A2937" s="79" t="s">
        <v>55</v>
      </c>
      <c r="B2937" s="2" t="s">
        <v>56</v>
      </c>
      <c r="C2937" s="322"/>
      <c r="D2937" s="322"/>
      <c r="E2937" s="322"/>
      <c r="F2937" s="41">
        <v>0</v>
      </c>
      <c r="G2937" s="41">
        <v>0</v>
      </c>
      <c r="H2937" s="41">
        <f>+H2943</f>
        <v>149798.64000000001</v>
      </c>
      <c r="I2937" s="41">
        <v>0</v>
      </c>
      <c r="J2937" s="41">
        <f>SUM(J2938:J2947)</f>
        <v>748598.65</v>
      </c>
      <c r="K2937" s="41"/>
    </row>
    <row r="2938" spans="1:11" x14ac:dyDescent="0.25">
      <c r="A2938" s="313"/>
      <c r="B2938" s="322" t="s">
        <v>57</v>
      </c>
      <c r="C2938" s="322"/>
      <c r="D2938" s="322"/>
      <c r="E2938" s="322"/>
      <c r="F2938" s="45">
        <v>0</v>
      </c>
      <c r="G2938" s="45">
        <v>0</v>
      </c>
      <c r="H2938" s="45">
        <v>0</v>
      </c>
      <c r="I2938" s="45">
        <v>0</v>
      </c>
      <c r="J2938" s="45">
        <f>SUM(F2938:I2938)</f>
        <v>0</v>
      </c>
      <c r="K2938" s="45"/>
    </row>
    <row r="2939" spans="1:11" x14ac:dyDescent="0.25">
      <c r="A2939" s="313"/>
      <c r="B2939" s="322" t="s">
        <v>58</v>
      </c>
      <c r="C2939" s="322"/>
      <c r="D2939" s="322"/>
      <c r="E2939" s="322"/>
      <c r="F2939" s="45">
        <v>0</v>
      </c>
      <c r="G2939" s="45">
        <v>0</v>
      </c>
      <c r="H2939" s="45">
        <v>0</v>
      </c>
      <c r="I2939" s="45">
        <v>0</v>
      </c>
      <c r="J2939" s="45">
        <f t="shared" si="133"/>
        <v>0</v>
      </c>
      <c r="K2939" s="45"/>
    </row>
    <row r="2940" spans="1:11" x14ac:dyDescent="0.25">
      <c r="A2940" s="313"/>
      <c r="B2940" s="322" t="s">
        <v>59</v>
      </c>
      <c r="C2940" s="322"/>
      <c r="D2940" s="322"/>
      <c r="E2940" s="322"/>
      <c r="F2940" s="45">
        <v>0</v>
      </c>
      <c r="G2940" s="45">
        <v>0</v>
      </c>
      <c r="H2940" s="45">
        <v>0</v>
      </c>
      <c r="I2940" s="45">
        <v>0</v>
      </c>
      <c r="J2940" s="45">
        <f t="shared" si="133"/>
        <v>0</v>
      </c>
      <c r="K2940" s="45"/>
    </row>
    <row r="2941" spans="1:11" x14ac:dyDescent="0.25">
      <c r="A2941" s="313"/>
      <c r="B2941" s="322" t="s">
        <v>60</v>
      </c>
      <c r="C2941" s="322"/>
      <c r="D2941" s="322"/>
      <c r="E2941" s="322"/>
      <c r="F2941" s="45">
        <v>0</v>
      </c>
      <c r="G2941" s="45">
        <v>0</v>
      </c>
      <c r="H2941" s="45">
        <v>0</v>
      </c>
      <c r="I2941" s="45">
        <v>0</v>
      </c>
      <c r="J2941" s="45">
        <f t="shared" si="133"/>
        <v>0</v>
      </c>
      <c r="K2941" s="45"/>
    </row>
    <row r="2942" spans="1:11" x14ac:dyDescent="0.25">
      <c r="A2942" s="313"/>
      <c r="B2942" s="322" t="s">
        <v>61</v>
      </c>
      <c r="C2942" s="322"/>
      <c r="D2942" s="322"/>
      <c r="E2942" s="322"/>
      <c r="F2942" s="45">
        <v>0</v>
      </c>
      <c r="G2942" s="45">
        <v>0</v>
      </c>
      <c r="H2942" s="45">
        <v>0</v>
      </c>
      <c r="I2942" s="45">
        <v>0</v>
      </c>
      <c r="J2942" s="45">
        <f t="shared" si="133"/>
        <v>0</v>
      </c>
      <c r="K2942" s="45"/>
    </row>
    <row r="2943" spans="1:11" x14ac:dyDescent="0.25">
      <c r="A2943" s="313"/>
      <c r="B2943" s="322" t="s">
        <v>62</v>
      </c>
      <c r="C2943" s="322"/>
      <c r="D2943" s="322"/>
      <c r="E2943" s="322"/>
      <c r="F2943" s="45">
        <v>0</v>
      </c>
      <c r="G2943" s="45">
        <v>0</v>
      </c>
      <c r="H2943" s="45">
        <v>149798.64000000001</v>
      </c>
      <c r="I2943" s="45">
        <v>598800.01</v>
      </c>
      <c r="J2943" s="45">
        <f>SUM(F2943:I2943)</f>
        <v>748598.65</v>
      </c>
      <c r="K2943" s="45"/>
    </row>
    <row r="2944" spans="1:11" x14ac:dyDescent="0.25">
      <c r="A2944" s="313"/>
      <c r="B2944" s="322" t="s">
        <v>63</v>
      </c>
      <c r="C2944" s="322"/>
      <c r="D2944" s="322"/>
      <c r="E2944" s="322"/>
      <c r="F2944" s="45">
        <v>0</v>
      </c>
      <c r="G2944" s="45">
        <v>0</v>
      </c>
      <c r="H2944" s="45">
        <v>0</v>
      </c>
      <c r="I2944" s="45">
        <v>0</v>
      </c>
      <c r="J2944" s="45">
        <f>SUM(F2944:I2944)</f>
        <v>0</v>
      </c>
      <c r="K2944" s="45"/>
    </row>
    <row r="2945" spans="1:11" x14ac:dyDescent="0.25">
      <c r="A2945" s="313"/>
      <c r="B2945" s="322" t="s">
        <v>64</v>
      </c>
      <c r="C2945" s="322"/>
      <c r="D2945" s="322"/>
      <c r="E2945" s="322"/>
      <c r="F2945" s="45">
        <v>0</v>
      </c>
      <c r="G2945" s="45">
        <v>0</v>
      </c>
      <c r="H2945" s="45">
        <v>0</v>
      </c>
      <c r="I2945" s="45">
        <v>0</v>
      </c>
      <c r="J2945" s="45">
        <f t="shared" si="133"/>
        <v>0</v>
      </c>
      <c r="K2945" s="45"/>
    </row>
    <row r="2946" spans="1:11" x14ac:dyDescent="0.25">
      <c r="A2946" s="313"/>
      <c r="B2946" s="322" t="s">
        <v>65</v>
      </c>
      <c r="C2946" s="322"/>
      <c r="D2946" s="322"/>
      <c r="E2946" s="322"/>
      <c r="F2946" s="45">
        <v>0</v>
      </c>
      <c r="G2946" s="45">
        <v>0</v>
      </c>
      <c r="H2946" s="45">
        <v>0</v>
      </c>
      <c r="I2946" s="45">
        <v>0</v>
      </c>
      <c r="J2946" s="45">
        <f t="shared" ref="J2946:J2948" si="134">SUM(F2946:F2946)</f>
        <v>0</v>
      </c>
      <c r="K2946" s="45"/>
    </row>
    <row r="2947" spans="1:11" x14ac:dyDescent="0.25">
      <c r="A2947" s="313"/>
      <c r="B2947" s="322" t="s">
        <v>66</v>
      </c>
      <c r="C2947" s="322"/>
      <c r="D2947" s="322"/>
      <c r="E2947" s="322"/>
      <c r="F2947" s="45">
        <v>0</v>
      </c>
      <c r="G2947" s="45">
        <v>0</v>
      </c>
      <c r="H2947" s="45">
        <v>0</v>
      </c>
      <c r="I2947" s="45">
        <v>0</v>
      </c>
      <c r="J2947" s="45">
        <f t="shared" si="134"/>
        <v>0</v>
      </c>
      <c r="K2947" s="45"/>
    </row>
    <row r="2948" spans="1:11" x14ac:dyDescent="0.25">
      <c r="A2948" s="313"/>
      <c r="B2948" s="322" t="s">
        <v>67</v>
      </c>
      <c r="C2948" s="322"/>
      <c r="D2948" s="322"/>
      <c r="E2948" s="322"/>
      <c r="F2948" s="45">
        <v>0</v>
      </c>
      <c r="G2948" s="45">
        <v>0</v>
      </c>
      <c r="H2948" s="45">
        <v>0</v>
      </c>
      <c r="I2948" s="45">
        <v>0</v>
      </c>
      <c r="J2948" s="45">
        <f t="shared" si="134"/>
        <v>0</v>
      </c>
      <c r="K2948" s="45"/>
    </row>
    <row r="2949" spans="1:11" x14ac:dyDescent="0.25">
      <c r="A2949" s="79" t="s">
        <v>68</v>
      </c>
      <c r="B2949" s="2" t="s">
        <v>69</v>
      </c>
      <c r="C2949" s="322"/>
      <c r="D2949" s="322"/>
      <c r="E2949" s="322"/>
      <c r="F2949" s="41">
        <v>0</v>
      </c>
      <c r="G2949" s="41">
        <v>0</v>
      </c>
      <c r="H2949" s="41">
        <v>0</v>
      </c>
      <c r="I2949" s="45">
        <v>0</v>
      </c>
      <c r="J2949" s="41">
        <v>0</v>
      </c>
      <c r="K2949" s="41"/>
    </row>
    <row r="2950" spans="1:11" x14ac:dyDescent="0.25">
      <c r="A2950" s="79"/>
      <c r="B2950" s="322" t="s">
        <v>70</v>
      </c>
      <c r="C2950" s="322"/>
      <c r="D2950" s="322"/>
      <c r="E2950" s="322"/>
      <c r="F2950" s="45">
        <v>0</v>
      </c>
      <c r="G2950" s="45">
        <v>0</v>
      </c>
      <c r="H2950" s="45">
        <v>0</v>
      </c>
      <c r="I2950" s="45">
        <v>0</v>
      </c>
      <c r="J2950" s="45">
        <f t="shared" ref="J2950:J2965" si="135">SUM(F2950:F2950)</f>
        <v>0</v>
      </c>
      <c r="K2950" s="45"/>
    </row>
    <row r="2951" spans="1:11" x14ac:dyDescent="0.25">
      <c r="A2951" s="79"/>
      <c r="B2951" s="322" t="s">
        <v>71</v>
      </c>
      <c r="C2951" s="322"/>
      <c r="D2951" s="322"/>
      <c r="E2951" s="322"/>
      <c r="F2951" s="45">
        <v>0</v>
      </c>
      <c r="G2951" s="45">
        <v>0</v>
      </c>
      <c r="H2951" s="45">
        <v>0</v>
      </c>
      <c r="I2951" s="45">
        <v>0</v>
      </c>
      <c r="J2951" s="45">
        <f t="shared" si="135"/>
        <v>0</v>
      </c>
      <c r="K2951" s="45"/>
    </row>
    <row r="2952" spans="1:11" x14ac:dyDescent="0.25">
      <c r="A2952" s="79"/>
      <c r="B2952" s="322" t="s">
        <v>72</v>
      </c>
      <c r="C2952" s="322"/>
      <c r="D2952" s="322"/>
      <c r="E2952" s="322"/>
      <c r="F2952" s="45">
        <v>0</v>
      </c>
      <c r="G2952" s="45">
        <v>0</v>
      </c>
      <c r="H2952" s="45">
        <v>0</v>
      </c>
      <c r="I2952" s="45">
        <v>0</v>
      </c>
      <c r="J2952" s="45">
        <f t="shared" si="135"/>
        <v>0</v>
      </c>
      <c r="K2952" s="45"/>
    </row>
    <row r="2953" spans="1:11" x14ac:dyDescent="0.25">
      <c r="A2953" s="79"/>
      <c r="B2953" s="322" t="s">
        <v>73</v>
      </c>
      <c r="C2953" s="322"/>
      <c r="D2953" s="322"/>
      <c r="E2953" s="322"/>
      <c r="F2953" s="45">
        <v>0</v>
      </c>
      <c r="G2953" s="45">
        <v>0</v>
      </c>
      <c r="H2953" s="45">
        <v>0</v>
      </c>
      <c r="I2953" s="45">
        <v>0</v>
      </c>
      <c r="J2953" s="45">
        <f t="shared" si="135"/>
        <v>0</v>
      </c>
      <c r="K2953" s="45"/>
    </row>
    <row r="2954" spans="1:11" x14ac:dyDescent="0.25">
      <c r="A2954" s="79"/>
      <c r="B2954" s="322" t="s">
        <v>74</v>
      </c>
      <c r="C2954" s="322"/>
      <c r="D2954" s="322"/>
      <c r="E2954" s="322"/>
      <c r="F2954" s="45">
        <v>0</v>
      </c>
      <c r="G2954" s="45">
        <v>0</v>
      </c>
      <c r="H2954" s="45">
        <v>0</v>
      </c>
      <c r="I2954" s="45">
        <v>0</v>
      </c>
      <c r="J2954" s="45">
        <f t="shared" si="135"/>
        <v>0</v>
      </c>
      <c r="K2954" s="45"/>
    </row>
    <row r="2955" spans="1:11" x14ac:dyDescent="0.25">
      <c r="A2955" s="79" t="s">
        <v>75</v>
      </c>
      <c r="B2955" s="2" t="s">
        <v>76</v>
      </c>
      <c r="C2955" s="322"/>
      <c r="D2955" s="322"/>
      <c r="E2955" s="322"/>
      <c r="F2955" s="41">
        <v>0</v>
      </c>
      <c r="G2955" s="41">
        <v>0</v>
      </c>
      <c r="H2955" s="41">
        <v>0</v>
      </c>
      <c r="I2955" s="45">
        <v>0</v>
      </c>
      <c r="J2955" s="45">
        <f t="shared" si="135"/>
        <v>0</v>
      </c>
      <c r="K2955" s="45"/>
    </row>
    <row r="2956" spans="1:11" x14ac:dyDescent="0.25">
      <c r="A2956" s="79"/>
      <c r="B2956" s="2" t="s">
        <v>77</v>
      </c>
      <c r="C2956" s="322"/>
      <c r="D2956" s="322"/>
      <c r="E2956" s="322"/>
      <c r="F2956" s="45">
        <v>0</v>
      </c>
      <c r="G2956" s="45">
        <v>0</v>
      </c>
      <c r="H2956" s="45">
        <v>0</v>
      </c>
      <c r="I2956" s="45">
        <v>0</v>
      </c>
      <c r="J2956" s="45">
        <f t="shared" si="135"/>
        <v>0</v>
      </c>
      <c r="K2956" s="45"/>
    </row>
    <row r="2957" spans="1:11" x14ac:dyDescent="0.25">
      <c r="A2957" s="79"/>
      <c r="B2957" s="322" t="s">
        <v>78</v>
      </c>
      <c r="C2957" s="322"/>
      <c r="D2957" s="322"/>
      <c r="E2957" s="322"/>
      <c r="F2957" s="45">
        <v>0</v>
      </c>
      <c r="G2957" s="45">
        <v>0</v>
      </c>
      <c r="H2957" s="45">
        <v>0</v>
      </c>
      <c r="I2957" s="45">
        <v>0</v>
      </c>
      <c r="J2957" s="45">
        <f t="shared" si="135"/>
        <v>0</v>
      </c>
      <c r="K2957" s="45"/>
    </row>
    <row r="2958" spans="1:11" x14ac:dyDescent="0.25">
      <c r="A2958" s="79"/>
      <c r="B2958" s="322" t="s">
        <v>79</v>
      </c>
      <c r="C2958" s="322"/>
      <c r="D2958" s="322"/>
      <c r="E2958" s="322"/>
      <c r="F2958" s="45">
        <v>0</v>
      </c>
      <c r="G2958" s="45">
        <v>0</v>
      </c>
      <c r="H2958" s="45">
        <v>0</v>
      </c>
      <c r="I2958" s="45">
        <v>0</v>
      </c>
      <c r="J2958" s="45">
        <f t="shared" si="135"/>
        <v>0</v>
      </c>
      <c r="K2958" s="45"/>
    </row>
    <row r="2959" spans="1:11" x14ac:dyDescent="0.25">
      <c r="A2959" s="79"/>
      <c r="B2959" s="322" t="s">
        <v>80</v>
      </c>
      <c r="C2959" s="322"/>
      <c r="D2959" s="322"/>
      <c r="E2959" s="322"/>
      <c r="F2959" s="45">
        <v>0</v>
      </c>
      <c r="G2959" s="45">
        <v>0</v>
      </c>
      <c r="H2959" s="45">
        <v>0</v>
      </c>
      <c r="I2959" s="45">
        <v>0</v>
      </c>
      <c r="J2959" s="45">
        <f t="shared" si="135"/>
        <v>0</v>
      </c>
      <c r="K2959" s="45"/>
    </row>
    <row r="2960" spans="1:11" x14ac:dyDescent="0.25">
      <c r="A2960" s="79" t="s">
        <v>81</v>
      </c>
      <c r="B2960" s="2" t="s">
        <v>82</v>
      </c>
      <c r="C2960" s="322"/>
      <c r="D2960" s="322"/>
      <c r="E2960" s="322"/>
      <c r="F2960" s="41">
        <v>0</v>
      </c>
      <c r="G2960" s="41">
        <v>0</v>
      </c>
      <c r="H2960" s="41">
        <v>0</v>
      </c>
      <c r="I2960" s="45">
        <v>0</v>
      </c>
      <c r="J2960" s="45">
        <f t="shared" si="135"/>
        <v>0</v>
      </c>
      <c r="K2960" s="45"/>
    </row>
    <row r="2961" spans="1:12" x14ac:dyDescent="0.25">
      <c r="A2961" s="79"/>
      <c r="B2961" s="322" t="s">
        <v>83</v>
      </c>
      <c r="C2961" s="322"/>
      <c r="D2961" s="322"/>
      <c r="E2961" s="322"/>
      <c r="F2961" s="45">
        <v>0</v>
      </c>
      <c r="G2961" s="45">
        <v>0</v>
      </c>
      <c r="H2961" s="45">
        <v>0</v>
      </c>
      <c r="I2961" s="45">
        <v>0</v>
      </c>
      <c r="J2961" s="45">
        <f t="shared" si="135"/>
        <v>0</v>
      </c>
      <c r="K2961" s="45"/>
    </row>
    <row r="2962" spans="1:12" x14ac:dyDescent="0.25">
      <c r="A2962" s="79"/>
      <c r="B2962" s="322" t="s">
        <v>84</v>
      </c>
      <c r="C2962" s="322"/>
      <c r="D2962" s="322"/>
      <c r="E2962" s="322"/>
      <c r="F2962" s="45">
        <v>0</v>
      </c>
      <c r="G2962" s="45">
        <v>0</v>
      </c>
      <c r="H2962" s="45">
        <v>0</v>
      </c>
      <c r="I2962" s="45">
        <v>0</v>
      </c>
      <c r="J2962" s="45">
        <f t="shared" si="135"/>
        <v>0</v>
      </c>
      <c r="K2962" s="45"/>
    </row>
    <row r="2963" spans="1:12" x14ac:dyDescent="0.25">
      <c r="A2963" s="79"/>
      <c r="B2963" s="322" t="s">
        <v>85</v>
      </c>
      <c r="C2963" s="322"/>
      <c r="D2963" s="322"/>
      <c r="E2963" s="322"/>
      <c r="F2963" s="45">
        <v>0</v>
      </c>
      <c r="G2963" s="45">
        <v>0</v>
      </c>
      <c r="H2963" s="45">
        <v>0</v>
      </c>
      <c r="I2963" s="45">
        <v>0</v>
      </c>
      <c r="J2963" s="45">
        <f t="shared" si="135"/>
        <v>0</v>
      </c>
      <c r="K2963" s="45"/>
    </row>
    <row r="2964" spans="1:12" x14ac:dyDescent="0.25">
      <c r="A2964" s="79"/>
      <c r="B2964" s="322" t="s">
        <v>86</v>
      </c>
      <c r="C2964" s="322"/>
      <c r="D2964" s="322"/>
      <c r="E2964" s="322"/>
      <c r="F2964" s="45">
        <v>0</v>
      </c>
      <c r="G2964" s="45">
        <v>0</v>
      </c>
      <c r="H2964" s="45">
        <v>0</v>
      </c>
      <c r="I2964" s="45">
        <v>0</v>
      </c>
      <c r="J2964" s="45">
        <f t="shared" si="135"/>
        <v>0</v>
      </c>
      <c r="K2964" s="45"/>
    </row>
    <row r="2965" spans="1:12" x14ac:dyDescent="0.25">
      <c r="A2965" s="313"/>
      <c r="B2965" s="322" t="s">
        <v>87</v>
      </c>
      <c r="C2965" s="322"/>
      <c r="D2965" s="322"/>
      <c r="E2965" s="322"/>
      <c r="F2965" s="45">
        <v>0</v>
      </c>
      <c r="G2965" s="45">
        <v>0</v>
      </c>
      <c r="H2965" s="45">
        <v>0</v>
      </c>
      <c r="I2965" s="45">
        <v>0</v>
      </c>
      <c r="J2965" s="45">
        <f t="shared" si="135"/>
        <v>0</v>
      </c>
      <c r="K2965" s="45"/>
    </row>
    <row r="2966" spans="1:12" x14ac:dyDescent="0.25">
      <c r="A2966" s="313"/>
      <c r="B2966" s="2" t="s">
        <v>88</v>
      </c>
      <c r="C2966" s="322"/>
      <c r="D2966" s="322"/>
      <c r="E2966" s="322"/>
      <c r="F2966" s="61">
        <f t="shared" ref="F2966:G2966" si="136">+F2900+F2881+F2887</f>
        <v>20815046.350000001</v>
      </c>
      <c r="G2966" s="61">
        <f t="shared" si="136"/>
        <v>25766840.510000002</v>
      </c>
      <c r="H2966" s="61">
        <f>+H2900+H2881+H2887+H2937</f>
        <v>36335649</v>
      </c>
      <c r="I2966" s="61">
        <v>23800287.960000001</v>
      </c>
      <c r="J2966" s="61">
        <f>+J2900+J2887+J2881+J2937</f>
        <v>106717823.81999999</v>
      </c>
      <c r="K2966" s="61"/>
      <c r="L2966" s="28"/>
    </row>
    <row r="2967" spans="1:12" x14ac:dyDescent="0.25">
      <c r="A2967" s="313"/>
      <c r="B2967" s="2"/>
      <c r="C2967" s="322"/>
      <c r="D2967" s="322"/>
      <c r="E2967" s="322"/>
      <c r="F2967" s="45"/>
      <c r="G2967" s="45"/>
      <c r="H2967" s="45"/>
      <c r="I2967" s="45"/>
      <c r="J2967" s="45"/>
      <c r="K2967" s="45"/>
    </row>
    <row r="2968" spans="1:12" x14ac:dyDescent="0.25">
      <c r="A2968" s="313"/>
      <c r="B2968" s="2" t="s">
        <v>210</v>
      </c>
      <c r="C2968" s="322"/>
      <c r="D2968" s="322"/>
      <c r="E2968" s="322"/>
      <c r="F2968" s="45">
        <v>-150000</v>
      </c>
      <c r="G2968" s="45"/>
      <c r="H2968" s="45"/>
      <c r="J2968" s="324">
        <f>+F2968+I2969</f>
        <v>-349527.01</v>
      </c>
      <c r="K2968" s="304"/>
    </row>
    <row r="2969" spans="1:12" x14ac:dyDescent="0.25">
      <c r="A2969" s="313"/>
      <c r="B2969" s="2" t="s">
        <v>221</v>
      </c>
      <c r="C2969" s="322"/>
      <c r="D2969" s="322"/>
      <c r="E2969" s="322"/>
      <c r="F2969" s="45"/>
      <c r="G2969" s="45"/>
      <c r="H2969" s="45"/>
      <c r="I2969" s="45">
        <v>-199527.01</v>
      </c>
      <c r="J2969" s="324"/>
      <c r="K2969" s="304"/>
    </row>
    <row r="2970" spans="1:12" x14ac:dyDescent="0.25">
      <c r="A2970" s="79" t="s">
        <v>89</v>
      </c>
      <c r="B2970" s="2" t="s">
        <v>90</v>
      </c>
      <c r="C2970" s="322"/>
      <c r="D2970" s="322"/>
      <c r="E2970" s="322"/>
      <c r="F2970" s="45"/>
      <c r="G2970" s="45"/>
      <c r="H2970" s="45"/>
      <c r="I2970" s="45"/>
      <c r="J2970" s="325"/>
      <c r="K2970" s="29"/>
    </row>
    <row r="2971" spans="1:12" x14ac:dyDescent="0.25">
      <c r="A2971" s="79" t="s">
        <v>91</v>
      </c>
      <c r="B2971" s="2" t="s">
        <v>92</v>
      </c>
      <c r="C2971" s="322"/>
      <c r="D2971" s="322"/>
      <c r="E2971" s="322"/>
      <c r="F2971" s="41">
        <v>0</v>
      </c>
      <c r="G2971" s="41">
        <v>0</v>
      </c>
      <c r="H2971" s="41">
        <v>0</v>
      </c>
      <c r="I2971" s="41">
        <v>0</v>
      </c>
      <c r="J2971" s="41">
        <v>0</v>
      </c>
      <c r="K2971" s="41"/>
    </row>
    <row r="2972" spans="1:12" x14ac:dyDescent="0.25">
      <c r="A2972" s="313"/>
      <c r="B2972" s="322" t="s">
        <v>93</v>
      </c>
      <c r="C2972" s="322"/>
      <c r="D2972" s="322" t="s">
        <v>94</v>
      </c>
      <c r="E2972" s="322"/>
      <c r="F2972" s="45">
        <v>0</v>
      </c>
      <c r="G2972" s="45">
        <v>0</v>
      </c>
      <c r="H2972" s="45">
        <v>0</v>
      </c>
      <c r="I2972" s="41">
        <v>0</v>
      </c>
      <c r="J2972" s="45">
        <v>0</v>
      </c>
      <c r="K2972" s="45"/>
    </row>
    <row r="2973" spans="1:12" x14ac:dyDescent="0.25">
      <c r="A2973" s="313"/>
      <c r="B2973" s="322" t="s">
        <v>95</v>
      </c>
      <c r="C2973" s="322"/>
      <c r="D2973" s="322"/>
      <c r="E2973" s="322"/>
      <c r="F2973" s="45">
        <v>0</v>
      </c>
      <c r="G2973" s="45">
        <v>0</v>
      </c>
      <c r="H2973" s="45">
        <v>0</v>
      </c>
      <c r="I2973" s="41">
        <v>0</v>
      </c>
      <c r="J2973" s="45">
        <v>0</v>
      </c>
      <c r="K2973" s="45"/>
    </row>
    <row r="2974" spans="1:12" x14ac:dyDescent="0.25">
      <c r="A2974" s="79" t="s">
        <v>96</v>
      </c>
      <c r="B2974" s="326" t="s">
        <v>97</v>
      </c>
      <c r="C2974" s="322"/>
      <c r="D2974" s="322"/>
      <c r="E2974" s="322"/>
      <c r="F2974" s="41">
        <v>0</v>
      </c>
      <c r="G2974" s="41">
        <v>0</v>
      </c>
      <c r="H2974" s="41">
        <v>0</v>
      </c>
      <c r="I2974" s="41">
        <v>0</v>
      </c>
      <c r="J2974" s="41">
        <v>0</v>
      </c>
      <c r="K2974" s="41"/>
    </row>
    <row r="2975" spans="1:12" x14ac:dyDescent="0.25">
      <c r="A2975" s="313"/>
      <c r="B2975" s="322" t="s">
        <v>98</v>
      </c>
      <c r="C2975" s="322"/>
      <c r="D2975" s="322"/>
      <c r="E2975" s="322"/>
      <c r="F2975" s="45">
        <v>0</v>
      </c>
      <c r="G2975" s="45">
        <v>0</v>
      </c>
      <c r="H2975" s="45">
        <v>0</v>
      </c>
      <c r="I2975" s="41">
        <v>0</v>
      </c>
      <c r="J2975" s="45">
        <v>0</v>
      </c>
      <c r="K2975" s="45"/>
    </row>
    <row r="2976" spans="1:12" x14ac:dyDescent="0.25">
      <c r="A2976" s="313"/>
      <c r="B2976" s="322" t="s">
        <v>99</v>
      </c>
      <c r="C2976" s="322"/>
      <c r="D2976" s="322"/>
      <c r="E2976" s="322"/>
      <c r="F2976" s="45">
        <v>0</v>
      </c>
      <c r="G2976" s="45">
        <v>0</v>
      </c>
      <c r="H2976" s="45">
        <v>0</v>
      </c>
      <c r="I2976" s="41">
        <v>0</v>
      </c>
      <c r="J2976" s="45">
        <v>0</v>
      </c>
      <c r="K2976" s="45"/>
    </row>
    <row r="2977" spans="1:12" x14ac:dyDescent="0.25">
      <c r="A2977" s="79" t="s">
        <v>100</v>
      </c>
      <c r="B2977" s="2" t="s">
        <v>101</v>
      </c>
      <c r="C2977" s="322"/>
      <c r="D2977" s="322"/>
      <c r="E2977" s="322"/>
      <c r="F2977" s="41">
        <v>0</v>
      </c>
      <c r="G2977" s="41">
        <v>0</v>
      </c>
      <c r="H2977" s="41">
        <v>0</v>
      </c>
      <c r="I2977" s="41">
        <v>0</v>
      </c>
      <c r="J2977" s="41">
        <v>0</v>
      </c>
      <c r="K2977" s="41"/>
    </row>
    <row r="2978" spans="1:12" x14ac:dyDescent="0.25">
      <c r="A2978" s="313"/>
      <c r="B2978" s="327" t="s">
        <v>102</v>
      </c>
      <c r="C2978" s="322"/>
      <c r="D2978" s="322"/>
      <c r="E2978" s="322"/>
      <c r="F2978" s="45">
        <v>0</v>
      </c>
      <c r="G2978" s="45">
        <v>0</v>
      </c>
      <c r="H2978" s="45">
        <v>0</v>
      </c>
      <c r="I2978" s="41">
        <v>0</v>
      </c>
      <c r="J2978" s="45">
        <v>0</v>
      </c>
      <c r="K2978" s="45"/>
    </row>
    <row r="2979" spans="1:12" x14ac:dyDescent="0.25">
      <c r="A2979" s="313"/>
      <c r="B2979" s="327" t="s">
        <v>103</v>
      </c>
      <c r="C2979" s="322"/>
      <c r="D2979" s="322"/>
      <c r="E2979" s="322"/>
      <c r="F2979" s="64">
        <v>0</v>
      </c>
      <c r="G2979" s="64">
        <v>0</v>
      </c>
      <c r="H2979" s="64">
        <v>0</v>
      </c>
      <c r="I2979" s="41">
        <v>0</v>
      </c>
      <c r="J2979" s="64">
        <v>0</v>
      </c>
      <c r="K2979" s="64"/>
    </row>
    <row r="2980" spans="1:12" x14ac:dyDescent="0.25">
      <c r="A2980" s="313"/>
      <c r="B2980" s="2" t="s">
        <v>104</v>
      </c>
      <c r="C2980" s="322"/>
      <c r="D2980" s="322"/>
      <c r="E2980" s="322"/>
      <c r="F2980" s="41">
        <f>+F2976+F2975+F2974+F2973+F2971+F2970</f>
        <v>0</v>
      </c>
      <c r="G2980" s="41">
        <f>+G2976+G2975+G2974+G2973+G2971+G2970</f>
        <v>0</v>
      </c>
      <c r="H2980" s="41">
        <f>+H2976+H2975+H2974+H2973+H2971+H2970</f>
        <v>0</v>
      </c>
      <c r="I2980" s="41">
        <v>0</v>
      </c>
      <c r="J2980" s="41">
        <f>+J2976+J2975+J2974+J2973+J2971+J2970</f>
        <v>0</v>
      </c>
      <c r="K2980" s="41"/>
    </row>
    <row r="2981" spans="1:12" x14ac:dyDescent="0.25">
      <c r="A2981" s="313"/>
      <c r="B2981" s="2"/>
      <c r="C2981" s="322"/>
      <c r="D2981" s="322"/>
      <c r="E2981" s="322"/>
      <c r="F2981" s="41"/>
      <c r="G2981" s="41"/>
      <c r="H2981" s="41"/>
      <c r="I2981" s="41"/>
      <c r="J2981" s="41"/>
      <c r="K2981" s="41"/>
    </row>
    <row r="2982" spans="1:12" x14ac:dyDescent="0.25">
      <c r="A2982" s="325"/>
      <c r="B2982" s="325"/>
      <c r="C2982" s="325"/>
      <c r="D2982" s="325"/>
      <c r="E2982" s="325"/>
      <c r="F2982" s="325"/>
      <c r="G2982" s="325"/>
      <c r="H2982" s="325"/>
      <c r="I2982" s="325"/>
      <c r="J2982" s="325"/>
      <c r="K2982" s="29"/>
    </row>
    <row r="2983" spans="1:12" ht="15.75" thickBot="1" x14ac:dyDescent="0.3">
      <c r="A2983" s="322"/>
      <c r="B2983" s="2" t="s">
        <v>105</v>
      </c>
      <c r="C2983" s="322"/>
      <c r="D2983" s="322"/>
      <c r="E2983" s="322"/>
      <c r="F2983" s="65">
        <f>+F2980+F2966+F2968</f>
        <v>20665046.350000001</v>
      </c>
      <c r="G2983" s="65">
        <f>+G2966</f>
        <v>25766840.510000002</v>
      </c>
      <c r="H2983" s="65">
        <f>+H2966</f>
        <v>36335649</v>
      </c>
      <c r="I2983" s="65">
        <v>23600760.949999999</v>
      </c>
      <c r="J2983" s="65">
        <f>+J2966+J2968</f>
        <v>106368296.80999999</v>
      </c>
      <c r="K2983" s="41"/>
    </row>
    <row r="2984" spans="1:12" ht="15.75" thickTop="1" x14ac:dyDescent="0.25">
      <c r="A2984" s="322"/>
      <c r="B2984" s="2"/>
      <c r="C2984" s="322"/>
      <c r="D2984" s="322"/>
      <c r="E2984" s="322"/>
      <c r="F2984" s="41"/>
      <c r="G2984" s="325"/>
      <c r="H2984" s="325"/>
      <c r="I2984" s="325"/>
      <c r="J2984" s="325"/>
    </row>
    <row r="2985" spans="1:12" x14ac:dyDescent="0.25">
      <c r="A2985" s="322"/>
      <c r="B2985" s="2"/>
      <c r="C2985" s="322"/>
      <c r="D2985" s="322"/>
      <c r="E2985" s="322"/>
      <c r="F2985" s="41"/>
      <c r="G2985" s="41"/>
      <c r="H2985" s="325"/>
      <c r="I2985" s="325"/>
      <c r="J2985" s="325"/>
    </row>
    <row r="2986" spans="1:12" x14ac:dyDescent="0.25">
      <c r="A2986" s="322"/>
      <c r="B2986" s="2"/>
      <c r="C2986" s="322"/>
      <c r="D2986" s="322"/>
      <c r="E2986" s="322"/>
      <c r="F2986" s="41" t="s">
        <v>199</v>
      </c>
      <c r="G2986" s="325"/>
      <c r="H2986" s="325"/>
      <c r="I2986" s="325"/>
      <c r="J2986" s="325"/>
    </row>
    <row r="2987" spans="1:12" x14ac:dyDescent="0.25">
      <c r="A2987" s="416" t="s">
        <v>106</v>
      </c>
      <c r="B2987" s="416"/>
      <c r="C2987" s="416"/>
      <c r="D2987" s="328"/>
      <c r="E2987" s="328"/>
      <c r="F2987" s="416" t="s">
        <v>107</v>
      </c>
      <c r="G2987" s="416"/>
      <c r="H2987" s="325"/>
      <c r="I2987" s="325"/>
      <c r="J2987" s="325"/>
    </row>
    <row r="2988" spans="1:12" x14ac:dyDescent="0.25">
      <c r="A2988" s="329"/>
      <c r="B2988" s="3"/>
      <c r="C2988" s="3"/>
      <c r="D2988" s="325"/>
      <c r="E2988" s="325"/>
      <c r="F2988" s="3"/>
      <c r="G2988" s="3"/>
      <c r="H2988" s="325"/>
      <c r="I2988" s="325"/>
      <c r="J2988" s="325"/>
      <c r="L2988" s="29"/>
    </row>
    <row r="2989" spans="1:12" x14ac:dyDescent="0.25">
      <c r="A2989" s="3"/>
      <c r="B2989" s="3"/>
      <c r="C2989" s="3"/>
      <c r="D2989" s="325"/>
      <c r="E2989" s="325"/>
      <c r="F2989" s="3"/>
      <c r="G2989" s="3"/>
      <c r="H2989" s="325"/>
      <c r="I2989" s="325"/>
      <c r="J2989" s="325"/>
    </row>
    <row r="2990" spans="1:12" x14ac:dyDescent="0.25">
      <c r="A2990" s="412" t="s">
        <v>205</v>
      </c>
      <c r="B2990" s="412"/>
      <c r="C2990" s="412"/>
      <c r="D2990" s="412"/>
      <c r="E2990" s="330"/>
      <c r="F2990" s="413" t="s">
        <v>206</v>
      </c>
      <c r="G2990" s="413"/>
      <c r="H2990" s="325"/>
      <c r="I2990" s="325"/>
      <c r="J2990" s="325"/>
    </row>
    <row r="2991" spans="1:12" x14ac:dyDescent="0.25">
      <c r="A2991" s="414" t="s">
        <v>108</v>
      </c>
      <c r="B2991" s="414"/>
      <c r="C2991" s="414"/>
      <c r="D2991" s="414"/>
      <c r="E2991" s="331"/>
      <c r="F2991" s="414" t="s">
        <v>195</v>
      </c>
      <c r="G2991" s="414"/>
      <c r="H2991" s="325"/>
      <c r="I2991" s="325"/>
      <c r="J2991" s="325"/>
    </row>
    <row r="2992" spans="1:12" x14ac:dyDescent="0.25">
      <c r="A2992" s="325"/>
      <c r="B2992" s="325"/>
      <c r="C2992" s="325"/>
      <c r="D2992" s="325"/>
      <c r="E2992" s="325"/>
      <c r="F2992" s="325"/>
      <c r="G2992" s="325"/>
      <c r="H2992" s="325"/>
      <c r="I2992" s="325"/>
      <c r="J2992" s="325"/>
    </row>
    <row r="2993" spans="1:10" x14ac:dyDescent="0.25">
      <c r="A2993" s="29"/>
      <c r="B2993" s="29"/>
      <c r="C2993" s="29"/>
      <c r="D2993" s="29"/>
      <c r="E2993" s="29"/>
      <c r="F2993" s="29"/>
      <c r="G2993" s="29"/>
      <c r="H2993" s="29"/>
      <c r="I2993" s="29"/>
      <c r="J2993" s="29"/>
    </row>
    <row r="2994" spans="1:10" x14ac:dyDescent="0.25">
      <c r="A2994" s="29"/>
      <c r="B2994" s="29"/>
      <c r="C2994" s="29"/>
      <c r="D2994" s="29"/>
      <c r="E2994" s="29"/>
      <c r="F2994" s="29"/>
      <c r="G2994" s="29"/>
      <c r="H2994" s="29"/>
      <c r="I2994" s="29"/>
      <c r="J2994" s="29"/>
    </row>
    <row r="2995" spans="1:10" x14ac:dyDescent="0.25">
      <c r="A2995" s="29"/>
      <c r="B2995" s="29"/>
      <c r="C2995" s="29"/>
      <c r="D2995" s="29"/>
      <c r="E2995" s="29"/>
      <c r="F2995" s="29"/>
      <c r="G2995" s="29"/>
      <c r="H2995" s="29"/>
      <c r="I2995" s="29"/>
      <c r="J2995" s="29"/>
    </row>
    <row r="2996" spans="1:10" x14ac:dyDescent="0.25">
      <c r="A2996" s="29"/>
      <c r="B2996" s="29"/>
      <c r="C2996" s="29"/>
      <c r="D2996" s="29"/>
      <c r="E2996" s="29"/>
      <c r="F2996" s="29"/>
      <c r="G2996" s="29"/>
      <c r="H2996" s="29"/>
      <c r="I2996" s="29"/>
      <c r="J2996" s="29"/>
    </row>
    <row r="2997" spans="1:10" x14ac:dyDescent="0.25">
      <c r="A2997" s="29"/>
      <c r="B2997" s="29"/>
      <c r="C2997" s="29"/>
      <c r="D2997" s="29"/>
      <c r="E2997" s="29"/>
      <c r="F2997" s="29"/>
      <c r="G2997" s="29"/>
      <c r="H2997" s="29"/>
      <c r="I2997" s="29"/>
      <c r="J2997" s="29"/>
    </row>
    <row r="2998" spans="1:10" x14ac:dyDescent="0.25">
      <c r="A2998" s="29"/>
      <c r="B2998" s="29"/>
      <c r="C2998" s="29"/>
      <c r="D2998" s="29"/>
      <c r="E2998" s="29"/>
      <c r="F2998" s="29"/>
      <c r="G2998" s="29"/>
      <c r="H2998" s="29"/>
      <c r="I2998" s="29"/>
      <c r="J2998" s="29"/>
    </row>
    <row r="2999" spans="1:10" x14ac:dyDescent="0.25">
      <c r="A2999" s="29"/>
      <c r="B2999" s="29"/>
      <c r="C2999" s="29"/>
      <c r="D2999" s="29"/>
      <c r="E2999" s="29"/>
      <c r="F2999" s="29"/>
      <c r="G2999" s="29"/>
      <c r="H2999" s="29"/>
      <c r="I2999" s="29"/>
      <c r="J2999" s="29"/>
    </row>
    <row r="3000" spans="1:10" x14ac:dyDescent="0.25">
      <c r="A3000" s="29"/>
      <c r="B3000" s="29"/>
      <c r="C3000" s="29"/>
      <c r="D3000" s="29"/>
      <c r="E3000" s="29"/>
      <c r="F3000" s="29"/>
      <c r="G3000" s="29"/>
      <c r="H3000" s="29"/>
      <c r="I3000" s="29"/>
      <c r="J3000" s="29"/>
    </row>
    <row r="3001" spans="1:10" x14ac:dyDescent="0.25">
      <c r="A3001" s="29"/>
      <c r="B3001" s="29"/>
      <c r="C3001" s="29"/>
      <c r="D3001" s="29"/>
      <c r="E3001" s="29"/>
      <c r="F3001" s="29"/>
      <c r="G3001" s="29"/>
      <c r="H3001" s="29"/>
      <c r="I3001" s="29"/>
      <c r="J3001" s="29"/>
    </row>
    <row r="3002" spans="1:10" x14ac:dyDescent="0.25">
      <c r="A3002" s="29"/>
      <c r="B3002" s="29"/>
      <c r="C3002" s="29"/>
      <c r="D3002" s="29"/>
      <c r="E3002" s="29"/>
      <c r="F3002" s="29"/>
      <c r="G3002" s="29"/>
      <c r="H3002" s="29"/>
      <c r="I3002" s="29"/>
      <c r="J3002" s="29"/>
    </row>
    <row r="3003" spans="1:10" x14ac:dyDescent="0.25">
      <c r="A3003" s="29"/>
      <c r="B3003" s="29"/>
      <c r="C3003" s="29"/>
      <c r="D3003" s="29"/>
      <c r="E3003" s="29"/>
      <c r="F3003" s="29"/>
      <c r="G3003" s="29"/>
      <c r="H3003" s="29"/>
      <c r="I3003" s="29"/>
      <c r="J3003" s="29"/>
    </row>
    <row r="3004" spans="1:10" x14ac:dyDescent="0.25">
      <c r="A3004" s="29"/>
      <c r="B3004" s="29"/>
      <c r="C3004" s="29"/>
      <c r="D3004" s="29"/>
      <c r="E3004" s="29"/>
      <c r="F3004" s="29"/>
      <c r="G3004" s="29"/>
      <c r="H3004" s="29"/>
      <c r="I3004" s="29"/>
      <c r="J3004" s="29"/>
    </row>
    <row r="3005" spans="1:10" x14ac:dyDescent="0.25">
      <c r="A3005" s="29"/>
      <c r="B3005" s="29"/>
      <c r="C3005" s="29"/>
      <c r="D3005" s="29"/>
      <c r="E3005" s="29"/>
      <c r="F3005" s="29"/>
      <c r="G3005" s="29"/>
      <c r="H3005" s="29"/>
      <c r="I3005" s="29"/>
      <c r="J3005" s="29"/>
    </row>
    <row r="3006" spans="1:10" x14ac:dyDescent="0.25">
      <c r="A3006" s="29"/>
      <c r="B3006" s="29"/>
      <c r="C3006" s="29"/>
      <c r="D3006" s="29"/>
      <c r="E3006" s="29"/>
      <c r="F3006" s="29"/>
      <c r="G3006" s="29"/>
      <c r="H3006" s="29"/>
      <c r="I3006" s="29"/>
      <c r="J3006" s="29"/>
    </row>
    <row r="3007" spans="1:10" x14ac:dyDescent="0.25">
      <c r="A3007" s="29"/>
      <c r="B3007" s="29"/>
      <c r="C3007" s="29"/>
      <c r="D3007" s="29"/>
      <c r="E3007" s="29"/>
      <c r="F3007" s="29"/>
      <c r="G3007" s="29"/>
      <c r="H3007" s="29"/>
      <c r="I3007" s="29"/>
      <c r="J3007" s="29"/>
    </row>
    <row r="3008" spans="1:10" x14ac:dyDescent="0.25">
      <c r="A3008" s="29"/>
      <c r="B3008" s="29"/>
      <c r="C3008" s="29"/>
      <c r="D3008" s="29"/>
      <c r="E3008" s="29"/>
      <c r="F3008" s="29"/>
      <c r="G3008" s="29"/>
      <c r="H3008" s="29"/>
      <c r="I3008" s="29"/>
      <c r="J3008" s="29"/>
    </row>
    <row r="3009" spans="1:13" x14ac:dyDescent="0.25">
      <c r="A3009" s="29"/>
      <c r="B3009" s="29"/>
      <c r="C3009" s="29"/>
      <c r="D3009" s="29"/>
      <c r="E3009" s="29"/>
      <c r="F3009" s="29"/>
      <c r="G3009" s="29"/>
      <c r="H3009" s="29"/>
      <c r="I3009" s="29"/>
      <c r="J3009" s="29"/>
    </row>
    <row r="3010" spans="1:13" x14ac:dyDescent="0.25">
      <c r="A3010" s="29"/>
      <c r="B3010" s="29"/>
      <c r="C3010" s="29"/>
      <c r="D3010" s="29"/>
      <c r="E3010" s="29"/>
      <c r="F3010" s="29"/>
      <c r="G3010" s="29"/>
      <c r="H3010" s="29"/>
      <c r="I3010" s="29"/>
      <c r="J3010" s="29"/>
    </row>
    <row r="3011" spans="1:13" x14ac:dyDescent="0.25">
      <c r="A3011" s="29"/>
      <c r="B3011" s="29"/>
      <c r="C3011" s="29"/>
      <c r="D3011" s="29"/>
      <c r="E3011" s="29"/>
      <c r="F3011" s="29"/>
      <c r="G3011" s="29"/>
      <c r="H3011" s="29"/>
      <c r="I3011" s="29"/>
      <c r="J3011" s="29"/>
    </row>
    <row r="3012" spans="1:13" x14ac:dyDescent="0.25">
      <c r="A3012" s="29"/>
      <c r="B3012" s="29"/>
      <c r="C3012" s="29"/>
      <c r="D3012" s="29"/>
      <c r="E3012" s="29"/>
      <c r="F3012" s="29"/>
      <c r="G3012" s="29"/>
      <c r="H3012" s="29"/>
      <c r="I3012" s="29"/>
      <c r="J3012" s="29"/>
    </row>
    <row r="3013" spans="1:13" x14ac:dyDescent="0.25">
      <c r="A3013" s="29"/>
      <c r="B3013" s="29"/>
      <c r="C3013" s="29"/>
      <c r="D3013" s="29"/>
      <c r="E3013" s="29"/>
      <c r="F3013" s="29"/>
      <c r="G3013" s="29"/>
      <c r="H3013" s="29"/>
      <c r="I3013" s="29"/>
      <c r="J3013" s="29"/>
    </row>
    <row r="3014" spans="1:13" x14ac:dyDescent="0.25">
      <c r="A3014" s="29"/>
      <c r="B3014" s="29"/>
      <c r="C3014" s="29"/>
      <c r="D3014" s="29"/>
      <c r="E3014" s="29"/>
      <c r="F3014" s="29"/>
      <c r="G3014" s="29"/>
      <c r="H3014" s="29"/>
      <c r="I3014" s="29"/>
      <c r="J3014" s="29"/>
    </row>
    <row r="3015" spans="1:13" x14ac:dyDescent="0.25">
      <c r="A3015" s="29"/>
      <c r="B3015" s="29"/>
      <c r="C3015" s="29"/>
      <c r="D3015" s="29"/>
      <c r="E3015" s="29"/>
      <c r="F3015" s="29"/>
      <c r="G3015" s="29"/>
      <c r="H3015" s="29"/>
      <c r="I3015" s="29"/>
      <c r="J3015" s="29"/>
    </row>
    <row r="3016" spans="1:13" x14ac:dyDescent="0.25">
      <c r="A3016" s="29"/>
      <c r="B3016" s="29"/>
      <c r="C3016" s="29"/>
      <c r="D3016" s="29"/>
      <c r="E3016" s="29"/>
      <c r="F3016" s="29"/>
      <c r="G3016" s="29"/>
      <c r="H3016" s="29"/>
      <c r="I3016" s="29"/>
      <c r="J3016" s="29"/>
    </row>
    <row r="3017" spans="1:13" x14ac:dyDescent="0.25">
      <c r="A3017" s="29"/>
      <c r="B3017" s="29"/>
      <c r="C3017" s="29"/>
      <c r="D3017" s="29"/>
      <c r="E3017" s="29"/>
      <c r="F3017" s="29"/>
      <c r="G3017" s="29"/>
      <c r="H3017" s="29"/>
      <c r="I3017" s="29"/>
      <c r="J3017" s="29"/>
    </row>
    <row r="3018" spans="1:13" x14ac:dyDescent="0.25">
      <c r="A3018" s="29"/>
      <c r="B3018" s="29"/>
      <c r="C3018" s="29"/>
      <c r="D3018" s="29"/>
      <c r="E3018" s="29"/>
      <c r="F3018" s="29"/>
      <c r="G3018" s="29"/>
      <c r="H3018" s="29"/>
      <c r="I3018" s="29"/>
      <c r="J3018" s="29"/>
    </row>
    <row r="3020" spans="1:13" ht="18" x14ac:dyDescent="0.25">
      <c r="A3020" s="312"/>
      <c r="B3020" s="312"/>
      <c r="C3020" s="312"/>
      <c r="D3020" s="312"/>
      <c r="E3020" s="312"/>
      <c r="F3020" s="312"/>
      <c r="G3020" s="312"/>
      <c r="H3020" s="312"/>
      <c r="I3020" s="312"/>
      <c r="J3020" s="312"/>
    </row>
    <row r="3021" spans="1:13" ht="15" customHeight="1" x14ac:dyDescent="0.25">
      <c r="A3021" s="409" t="s">
        <v>0</v>
      </c>
      <c r="B3021" s="409"/>
      <c r="C3021" s="409"/>
      <c r="D3021" s="409"/>
      <c r="E3021" s="409"/>
      <c r="F3021" s="409"/>
      <c r="G3021" s="409"/>
      <c r="H3021" s="409"/>
      <c r="I3021" s="409"/>
      <c r="J3021" s="409"/>
      <c r="K3021" s="409"/>
      <c r="L3021" s="409"/>
      <c r="M3021" s="409"/>
    </row>
    <row r="3022" spans="1:13" ht="15" customHeight="1" x14ac:dyDescent="0.25">
      <c r="A3022" s="410" t="s">
        <v>211</v>
      </c>
      <c r="B3022" s="410"/>
      <c r="C3022" s="410"/>
      <c r="D3022" s="410"/>
      <c r="E3022" s="410"/>
      <c r="F3022" s="410"/>
      <c r="G3022" s="410"/>
      <c r="H3022" s="410"/>
      <c r="I3022" s="410"/>
      <c r="J3022" s="410"/>
      <c r="K3022" s="410"/>
      <c r="L3022" s="410"/>
      <c r="M3022" s="410"/>
    </row>
    <row r="3023" spans="1:13" x14ac:dyDescent="0.25">
      <c r="A3023" s="32" t="s">
        <v>3</v>
      </c>
      <c r="B3023" s="33" t="s">
        <v>4</v>
      </c>
      <c r="C3023" s="5"/>
      <c r="D3023" s="5"/>
      <c r="E3023" s="6"/>
      <c r="F3023" s="250" t="s">
        <v>5</v>
      </c>
      <c r="G3023" s="251" t="s">
        <v>6</v>
      </c>
      <c r="H3023" s="251" t="s">
        <v>109</v>
      </c>
      <c r="I3023" s="251" t="s">
        <v>141</v>
      </c>
      <c r="J3023" s="251" t="s">
        <v>142</v>
      </c>
      <c r="K3023" s="251" t="s">
        <v>143</v>
      </c>
      <c r="L3023" s="251" t="s">
        <v>144</v>
      </c>
      <c r="M3023" s="252" t="s">
        <v>7</v>
      </c>
    </row>
    <row r="3024" spans="1:13" x14ac:dyDescent="0.25">
      <c r="A3024" s="316" t="s">
        <v>8</v>
      </c>
      <c r="B3024" s="317" t="s">
        <v>9</v>
      </c>
      <c r="C3024" s="317"/>
      <c r="D3024" s="40"/>
      <c r="E3024" s="40"/>
      <c r="F3024" s="41">
        <f t="shared" ref="F3024:K3024" si="137">SUM(F3025:F3029)</f>
        <v>18624615.859999999</v>
      </c>
      <c r="G3024" s="41">
        <f t="shared" si="137"/>
        <v>18894805.859999999</v>
      </c>
      <c r="H3024" s="41">
        <f t="shared" si="137"/>
        <v>24489037.419999998</v>
      </c>
      <c r="I3024" s="41">
        <f t="shared" si="137"/>
        <v>19066455.550000001</v>
      </c>
      <c r="J3024" s="41">
        <f t="shared" si="137"/>
        <v>32417458.310000002</v>
      </c>
      <c r="K3024" s="41">
        <f t="shared" si="137"/>
        <v>18473060.48</v>
      </c>
      <c r="L3024" s="41">
        <f>SUM(L3025:L3029)</f>
        <v>18467204.420000002</v>
      </c>
      <c r="M3024" s="41">
        <f>+M3025+M3026+M3028+M3027+M3029</f>
        <v>150432637.89999998</v>
      </c>
    </row>
    <row r="3025" spans="1:15" x14ac:dyDescent="0.25">
      <c r="A3025" s="313"/>
      <c r="B3025" s="314" t="s">
        <v>10</v>
      </c>
      <c r="C3025" s="315"/>
      <c r="D3025" s="315"/>
      <c r="E3025" s="40"/>
      <c r="F3025" s="45">
        <v>15899530.83</v>
      </c>
      <c r="G3025" s="45">
        <v>16139904.73</v>
      </c>
      <c r="H3025" s="45">
        <v>21750400.789999999</v>
      </c>
      <c r="I3025" s="45">
        <v>16323896.42</v>
      </c>
      <c r="J3025" s="45">
        <v>15746328.630000001</v>
      </c>
      <c r="K3025" s="45">
        <v>15760728.630000001</v>
      </c>
      <c r="L3025" s="45">
        <v>15751328.630000001</v>
      </c>
      <c r="M3025" s="45">
        <f>SUM(F3025:L3025)</f>
        <v>117372118.65999998</v>
      </c>
    </row>
    <row r="3026" spans="1:15" x14ac:dyDescent="0.25">
      <c r="A3026" s="313"/>
      <c r="B3026" s="314" t="s">
        <v>11</v>
      </c>
      <c r="C3026" s="315"/>
      <c r="D3026" s="315"/>
      <c r="E3026" s="40"/>
      <c r="F3026" s="45">
        <v>280000</v>
      </c>
      <c r="G3026" s="45">
        <v>280000</v>
      </c>
      <c r="H3026" s="45">
        <v>280000</v>
      </c>
      <c r="I3026" s="45">
        <v>280000</v>
      </c>
      <c r="J3026" s="45">
        <v>14246028.390000001</v>
      </c>
      <c r="K3026" s="45">
        <v>285000</v>
      </c>
      <c r="L3026" s="45">
        <v>290000</v>
      </c>
      <c r="M3026" s="45">
        <f t="shared" ref="M3026:M3029" si="138">SUM(F3026:L3026)</f>
        <v>15941028.390000001</v>
      </c>
    </row>
    <row r="3027" spans="1:15" x14ac:dyDescent="0.25">
      <c r="A3027" s="313"/>
      <c r="B3027" s="314" t="s">
        <v>212</v>
      </c>
      <c r="C3027" s="318"/>
      <c r="D3027" s="318"/>
      <c r="E3027" s="40"/>
      <c r="F3027" s="45">
        <v>0</v>
      </c>
      <c r="G3027" s="45">
        <v>0</v>
      </c>
      <c r="H3027" s="45">
        <v>0</v>
      </c>
      <c r="I3027" s="45">
        <v>0</v>
      </c>
      <c r="J3027" s="45">
        <v>0</v>
      </c>
      <c r="K3027" s="45">
        <v>0</v>
      </c>
      <c r="L3027" s="45">
        <v>0</v>
      </c>
      <c r="M3027" s="45">
        <f t="shared" si="138"/>
        <v>0</v>
      </c>
    </row>
    <row r="3028" spans="1:15" x14ac:dyDescent="0.25">
      <c r="A3028" s="313"/>
      <c r="B3028" s="314" t="s">
        <v>213</v>
      </c>
      <c r="C3028" s="318"/>
      <c r="D3028" s="318"/>
      <c r="E3028" s="40"/>
      <c r="F3028" s="45">
        <v>0</v>
      </c>
      <c r="G3028" s="45">
        <v>0</v>
      </c>
      <c r="H3028" s="45">
        <v>0</v>
      </c>
      <c r="I3028" s="45">
        <v>0</v>
      </c>
      <c r="J3028" s="45">
        <v>0</v>
      </c>
      <c r="K3028" s="45">
        <v>0</v>
      </c>
      <c r="L3028" s="45">
        <v>0</v>
      </c>
      <c r="M3028" s="45">
        <f t="shared" si="138"/>
        <v>0</v>
      </c>
    </row>
    <row r="3029" spans="1:15" x14ac:dyDescent="0.25">
      <c r="A3029" s="313"/>
      <c r="B3029" s="332" t="s">
        <v>214</v>
      </c>
      <c r="C3029" s="332"/>
      <c r="D3029" s="332"/>
      <c r="E3029" s="40"/>
      <c r="F3029" s="45">
        <v>2445085.0299999998</v>
      </c>
      <c r="G3029" s="45">
        <v>2474901.13</v>
      </c>
      <c r="H3029" s="45">
        <v>2458636.63</v>
      </c>
      <c r="I3029" s="45">
        <v>2462559.13</v>
      </c>
      <c r="J3029" s="45">
        <v>2425101.29</v>
      </c>
      <c r="K3029" s="45">
        <v>2427331.85</v>
      </c>
      <c r="L3029" s="45">
        <v>2425875.79</v>
      </c>
      <c r="M3029" s="45">
        <f t="shared" si="138"/>
        <v>17119490.850000001</v>
      </c>
    </row>
    <row r="3030" spans="1:15" x14ac:dyDescent="0.25">
      <c r="A3030" s="316" t="s">
        <v>12</v>
      </c>
      <c r="B3030" s="320" t="s">
        <v>13</v>
      </c>
      <c r="C3030" s="315"/>
      <c r="D3030" s="40"/>
      <c r="E3030" s="40"/>
      <c r="F3030" s="41">
        <f>+F3032+F3034+F3035+F3036+F3031</f>
        <v>741387.33000000007</v>
      </c>
      <c r="G3030" s="41">
        <f>+G3032+G3034+G3035+G3036+G3031+G3042</f>
        <v>4823459.1399999997</v>
      </c>
      <c r="H3030" s="41">
        <f t="shared" ref="H3030:M3030" si="139">SUM(H3031:H3042)</f>
        <v>3270508.74</v>
      </c>
      <c r="I3030" s="41">
        <f t="shared" si="139"/>
        <v>1440104.1400000001</v>
      </c>
      <c r="J3030" s="41">
        <f t="shared" si="139"/>
        <v>3218621.25</v>
      </c>
      <c r="K3030" s="41">
        <f t="shared" si="139"/>
        <v>5205328.83</v>
      </c>
      <c r="L3030" s="41">
        <f t="shared" si="139"/>
        <v>2012606.6400000001</v>
      </c>
      <c r="M3030" s="41">
        <f t="shared" si="139"/>
        <v>20712016.07</v>
      </c>
    </row>
    <row r="3031" spans="1:15" x14ac:dyDescent="0.25">
      <c r="A3031" s="313"/>
      <c r="B3031" s="314" t="s">
        <v>14</v>
      </c>
      <c r="C3031" s="315"/>
      <c r="D3031" s="315"/>
      <c r="E3031" s="40"/>
      <c r="F3031" s="45">
        <v>164489.32</v>
      </c>
      <c r="G3031" s="45">
        <v>506422.8</v>
      </c>
      <c r="H3031" s="45">
        <v>409354.01</v>
      </c>
      <c r="I3031" s="45">
        <v>262674.03000000003</v>
      </c>
      <c r="J3031" s="45">
        <v>552634.66</v>
      </c>
      <c r="K3031" s="45">
        <v>932366.17</v>
      </c>
      <c r="L3031" s="45">
        <v>14170</v>
      </c>
      <c r="M3031" s="45">
        <f>SUM(F3031:L3031)</f>
        <v>2842110.9899999998</v>
      </c>
    </row>
    <row r="3032" spans="1:15" x14ac:dyDescent="0.25">
      <c r="A3032" s="321"/>
      <c r="B3032" s="322" t="s">
        <v>15</v>
      </c>
      <c r="C3032" s="332"/>
      <c r="D3032" s="332"/>
      <c r="E3032" s="40"/>
      <c r="F3032" s="45">
        <v>0</v>
      </c>
      <c r="G3032" s="45">
        <v>0</v>
      </c>
      <c r="H3032" s="45">
        <v>200940.01</v>
      </c>
      <c r="I3032" s="45">
        <v>16980</v>
      </c>
      <c r="J3032" s="45">
        <v>166980.01</v>
      </c>
      <c r="K3032" s="45">
        <v>316980.02</v>
      </c>
      <c r="L3032" s="45">
        <v>16980</v>
      </c>
      <c r="M3032" s="45">
        <f t="shared" ref="M3032:M3053" si="140">SUM(F3032:L3032)</f>
        <v>718860.04</v>
      </c>
    </row>
    <row r="3033" spans="1:15" x14ac:dyDescent="0.25">
      <c r="A3033" s="313"/>
      <c r="B3033" s="314" t="s">
        <v>16</v>
      </c>
      <c r="C3033" s="315"/>
      <c r="D3033" s="315"/>
      <c r="E3033" s="40"/>
      <c r="F3033" s="45">
        <v>0</v>
      </c>
      <c r="G3033" s="45">
        <v>0</v>
      </c>
      <c r="H3033" s="45">
        <v>284927.5</v>
      </c>
      <c r="I3033" s="45">
        <v>0</v>
      </c>
      <c r="J3033" s="45">
        <v>0</v>
      </c>
      <c r="K3033" s="45">
        <v>723350</v>
      </c>
      <c r="L3033" s="45">
        <v>0</v>
      </c>
      <c r="M3033" s="45">
        <f t="shared" si="140"/>
        <v>1008277.5</v>
      </c>
    </row>
    <row r="3034" spans="1:15" x14ac:dyDescent="0.25">
      <c r="A3034" s="313"/>
      <c r="B3034" s="332" t="s">
        <v>17</v>
      </c>
      <c r="C3034" s="332"/>
      <c r="D3034" s="332"/>
      <c r="E3034" s="40"/>
      <c r="F3034" s="45">
        <v>0</v>
      </c>
      <c r="G3034" s="45">
        <v>0</v>
      </c>
      <c r="H3034" s="45">
        <v>0</v>
      </c>
      <c r="I3034" s="45">
        <v>0</v>
      </c>
      <c r="J3034" s="45">
        <v>0</v>
      </c>
      <c r="K3034" s="45">
        <v>0</v>
      </c>
      <c r="L3034" s="45">
        <v>0</v>
      </c>
      <c r="M3034" s="45">
        <f t="shared" si="140"/>
        <v>0</v>
      </c>
    </row>
    <row r="3035" spans="1:15" x14ac:dyDescent="0.25">
      <c r="A3035" s="313"/>
      <c r="B3035" s="314" t="s">
        <v>18</v>
      </c>
      <c r="C3035" s="315"/>
      <c r="D3035" s="315"/>
      <c r="E3035" s="52"/>
      <c r="F3035" s="45">
        <v>450000.01</v>
      </c>
      <c r="G3035" s="45">
        <v>1935766.16</v>
      </c>
      <c r="H3035" s="45">
        <v>1039478.08</v>
      </c>
      <c r="I3035" s="45">
        <v>956548.11</v>
      </c>
      <c r="J3035" s="45">
        <v>1507618.1</v>
      </c>
      <c r="K3035" s="45">
        <v>1359548.1</v>
      </c>
      <c r="L3035" s="45">
        <f>1181918.1+17700</f>
        <v>1199618.1000000001</v>
      </c>
      <c r="M3035" s="45">
        <f t="shared" si="140"/>
        <v>8448576.6600000001</v>
      </c>
      <c r="N3035" s="266"/>
      <c r="O3035" s="28"/>
    </row>
    <row r="3036" spans="1:15" x14ac:dyDescent="0.25">
      <c r="A3036" s="313"/>
      <c r="B3036" s="314" t="s">
        <v>19</v>
      </c>
      <c r="C3036" s="315"/>
      <c r="D3036" s="315"/>
      <c r="E3036" s="40"/>
      <c r="F3036" s="45">
        <v>126898</v>
      </c>
      <c r="G3036" s="45">
        <v>1973143.58</v>
      </c>
      <c r="H3036" s="45">
        <v>126898</v>
      </c>
      <c r="I3036" s="45">
        <v>25582</v>
      </c>
      <c r="J3036" s="45">
        <v>124933</v>
      </c>
      <c r="K3036" s="45">
        <v>0</v>
      </c>
      <c r="L3036" s="45">
        <v>228074</v>
      </c>
      <c r="M3036" s="45">
        <f t="shared" si="140"/>
        <v>2605528.58</v>
      </c>
    </row>
    <row r="3037" spans="1:15" x14ac:dyDescent="0.25">
      <c r="A3037" s="313"/>
      <c r="B3037" s="314" t="s">
        <v>197</v>
      </c>
      <c r="C3037" s="315"/>
      <c r="D3037" s="315"/>
      <c r="E3037" s="40"/>
      <c r="F3037" s="45">
        <v>0</v>
      </c>
      <c r="G3037" s="45">
        <v>0</v>
      </c>
      <c r="H3037" s="45">
        <v>0</v>
      </c>
      <c r="I3037" s="45">
        <v>0</v>
      </c>
      <c r="J3037" s="45">
        <v>0</v>
      </c>
      <c r="K3037" s="45">
        <v>0</v>
      </c>
      <c r="L3037" s="45">
        <v>0</v>
      </c>
      <c r="M3037" s="45">
        <f t="shared" si="140"/>
        <v>0</v>
      </c>
    </row>
    <row r="3038" spans="1:15" x14ac:dyDescent="0.25">
      <c r="A3038" s="313"/>
      <c r="B3038" s="322" t="s">
        <v>20</v>
      </c>
      <c r="C3038" s="315"/>
      <c r="D3038" s="315"/>
      <c r="E3038" s="40"/>
      <c r="F3038" s="45">
        <v>0</v>
      </c>
      <c r="G3038" s="45">
        <v>0</v>
      </c>
      <c r="H3038" s="45">
        <v>746300</v>
      </c>
      <c r="I3038" s="45">
        <v>0</v>
      </c>
      <c r="J3038" s="45">
        <v>253749.94</v>
      </c>
      <c r="K3038" s="45">
        <v>499810</v>
      </c>
      <c r="L3038" s="45">
        <v>0</v>
      </c>
      <c r="M3038" s="45">
        <f t="shared" si="140"/>
        <v>1499859.94</v>
      </c>
    </row>
    <row r="3039" spans="1:15" x14ac:dyDescent="0.25">
      <c r="A3039" s="313"/>
      <c r="B3039" s="332" t="s">
        <v>21</v>
      </c>
      <c r="C3039" s="332"/>
      <c r="D3039" s="332"/>
      <c r="E3039" s="332"/>
      <c r="F3039" s="45">
        <v>0</v>
      </c>
      <c r="G3039" s="45">
        <v>0</v>
      </c>
      <c r="H3039" s="45">
        <v>0</v>
      </c>
      <c r="I3039" s="45">
        <v>0</v>
      </c>
      <c r="J3039" s="45">
        <v>0</v>
      </c>
      <c r="K3039" s="45">
        <v>0</v>
      </c>
      <c r="L3039" s="45">
        <v>0</v>
      </c>
      <c r="M3039" s="45">
        <f t="shared" si="140"/>
        <v>0</v>
      </c>
    </row>
    <row r="3040" spans="1:15" x14ac:dyDescent="0.25">
      <c r="A3040" s="313"/>
      <c r="B3040" s="322" t="s">
        <v>22</v>
      </c>
      <c r="C3040" s="332"/>
      <c r="D3040" s="332"/>
      <c r="E3040" s="332"/>
      <c r="F3040" s="45">
        <v>0</v>
      </c>
      <c r="G3040" s="45">
        <v>0</v>
      </c>
      <c r="H3040" s="45">
        <v>54484.54</v>
      </c>
      <c r="I3040" s="45">
        <v>178320</v>
      </c>
      <c r="J3040" s="45">
        <v>204484.54</v>
      </c>
      <c r="K3040" s="45">
        <v>204484.54</v>
      </c>
      <c r="L3040" s="45">
        <v>204484.54</v>
      </c>
      <c r="M3040" s="45">
        <f t="shared" si="140"/>
        <v>846258.16</v>
      </c>
    </row>
    <row r="3041" spans="1:13" x14ac:dyDescent="0.25">
      <c r="A3041" s="313"/>
      <c r="B3041" s="322" t="s">
        <v>23</v>
      </c>
      <c r="C3041" s="332"/>
      <c r="D3041" s="332"/>
      <c r="E3041" s="40"/>
      <c r="F3041" s="45">
        <v>0</v>
      </c>
      <c r="G3041" s="45">
        <v>0</v>
      </c>
      <c r="H3041" s="45">
        <v>0</v>
      </c>
      <c r="I3041" s="45">
        <v>0</v>
      </c>
      <c r="J3041" s="45">
        <v>0</v>
      </c>
      <c r="K3041" s="45">
        <v>0</v>
      </c>
      <c r="L3041" s="45">
        <v>0</v>
      </c>
      <c r="M3041" s="45">
        <f t="shared" si="140"/>
        <v>0</v>
      </c>
    </row>
    <row r="3042" spans="1:13" x14ac:dyDescent="0.25">
      <c r="A3042" s="313"/>
      <c r="B3042" s="332" t="s">
        <v>215</v>
      </c>
      <c r="C3042" s="332"/>
      <c r="D3042" s="332"/>
      <c r="E3042" s="40"/>
      <c r="F3042" s="45">
        <v>0</v>
      </c>
      <c r="G3042" s="45">
        <v>408126.6</v>
      </c>
      <c r="H3042" s="45">
        <v>408126.6</v>
      </c>
      <c r="I3042" s="45">
        <v>0</v>
      </c>
      <c r="J3042" s="45">
        <v>408221</v>
      </c>
      <c r="K3042" s="45">
        <v>1168790</v>
      </c>
      <c r="L3042" s="45">
        <v>349280</v>
      </c>
      <c r="M3042" s="45">
        <f t="shared" si="140"/>
        <v>2742544.2</v>
      </c>
    </row>
    <row r="3043" spans="1:13" x14ac:dyDescent="0.25">
      <c r="A3043" s="316" t="s">
        <v>24</v>
      </c>
      <c r="B3043" s="320" t="s">
        <v>25</v>
      </c>
      <c r="C3043" s="315"/>
      <c r="D3043" s="40"/>
      <c r="E3043" s="40"/>
      <c r="F3043" s="41">
        <f>+F3046+F3044+F3045+F3047+F3048+F3049+F3050</f>
        <v>1449043.16</v>
      </c>
      <c r="G3043" s="41">
        <f>+G3046+G3044+G3045+G3047+G3048+G3049+G3050</f>
        <v>2048575.51</v>
      </c>
      <c r="H3043" s="41">
        <f>+H3046+H3044+H3045+H3047+H3048+H3049+H3050+H3053</f>
        <v>8426304.1999999993</v>
      </c>
      <c r="I3043" s="41">
        <f>SUM(I3044:I3053)</f>
        <v>2694928.26</v>
      </c>
      <c r="J3043" s="41">
        <f>SUM(J3044:J3053)</f>
        <v>1887568.7</v>
      </c>
      <c r="K3043" s="41">
        <f>SUM(K3044:K3053)</f>
        <v>4919880.34</v>
      </c>
      <c r="L3043" s="41">
        <f>SUM(L3044:L3053)</f>
        <v>5463555.1400000006</v>
      </c>
      <c r="M3043" s="41">
        <f>SUM(M3044:M3053)</f>
        <v>26889855.310000002</v>
      </c>
    </row>
    <row r="3044" spans="1:13" x14ac:dyDescent="0.25">
      <c r="A3044" s="313"/>
      <c r="B3044" s="332" t="s">
        <v>216</v>
      </c>
      <c r="C3044" s="332"/>
      <c r="D3044" s="332"/>
      <c r="E3044" s="40"/>
      <c r="F3044" s="45">
        <v>0</v>
      </c>
      <c r="G3044" s="45">
        <v>341940.2</v>
      </c>
      <c r="H3044" s="45">
        <v>1534209.8</v>
      </c>
      <c r="I3044" s="45">
        <v>368861.6</v>
      </c>
      <c r="J3044" s="45">
        <v>168228.2</v>
      </c>
      <c r="K3044" s="45">
        <v>214931.1</v>
      </c>
      <c r="L3044" s="45">
        <v>0</v>
      </c>
      <c r="M3044" s="45">
        <f t="shared" si="140"/>
        <v>2628170.9000000004</v>
      </c>
    </row>
    <row r="3045" spans="1:13" x14ac:dyDescent="0.25">
      <c r="A3045" s="313"/>
      <c r="B3045" s="314" t="s">
        <v>26</v>
      </c>
      <c r="C3045" s="315"/>
      <c r="D3045" s="315"/>
      <c r="E3045" s="40"/>
      <c r="F3045" s="45">
        <v>0</v>
      </c>
      <c r="G3045" s="45">
        <v>0</v>
      </c>
      <c r="H3045" s="45">
        <v>0</v>
      </c>
      <c r="I3045" s="45">
        <v>428104</v>
      </c>
      <c r="J3045" s="45">
        <v>0</v>
      </c>
      <c r="K3045" s="45">
        <v>11698.51</v>
      </c>
      <c r="L3045" s="45">
        <v>54870</v>
      </c>
      <c r="M3045" s="45">
        <f t="shared" si="140"/>
        <v>494672.51</v>
      </c>
    </row>
    <row r="3046" spans="1:13" x14ac:dyDescent="0.25">
      <c r="A3046" s="313"/>
      <c r="B3046" s="332" t="s">
        <v>217</v>
      </c>
      <c r="C3046" s="332"/>
      <c r="D3046" s="332"/>
      <c r="E3046" s="40"/>
      <c r="F3046" s="45">
        <v>0</v>
      </c>
      <c r="G3046" s="45">
        <v>0</v>
      </c>
      <c r="H3046" s="45">
        <v>0</v>
      </c>
      <c r="I3046" s="45">
        <v>0</v>
      </c>
      <c r="J3046" s="45">
        <v>0</v>
      </c>
      <c r="K3046" s="45">
        <v>0</v>
      </c>
      <c r="L3046" s="45">
        <v>0</v>
      </c>
      <c r="M3046" s="45">
        <f t="shared" si="140"/>
        <v>0</v>
      </c>
    </row>
    <row r="3047" spans="1:13" x14ac:dyDescent="0.25">
      <c r="A3047" s="313"/>
      <c r="B3047" s="332" t="s">
        <v>27</v>
      </c>
      <c r="C3047" s="332"/>
      <c r="D3047" s="332"/>
      <c r="E3047" s="40"/>
      <c r="F3047" s="45">
        <v>0</v>
      </c>
      <c r="G3047" s="45">
        <v>0</v>
      </c>
      <c r="H3047" s="45">
        <v>0</v>
      </c>
      <c r="I3047" s="45">
        <v>0</v>
      </c>
      <c r="J3047" s="45">
        <v>0</v>
      </c>
      <c r="K3047" s="45">
        <v>0</v>
      </c>
      <c r="L3047" s="45">
        <v>0</v>
      </c>
      <c r="M3047" s="45">
        <f t="shared" si="140"/>
        <v>0</v>
      </c>
    </row>
    <row r="3048" spans="1:13" x14ac:dyDescent="0.25">
      <c r="A3048" s="313"/>
      <c r="B3048" s="332" t="s">
        <v>218</v>
      </c>
      <c r="C3048" s="332"/>
      <c r="D3048" s="332"/>
      <c r="E3048" s="40"/>
      <c r="F3048" s="45">
        <v>0</v>
      </c>
      <c r="G3048" s="45">
        <v>0</v>
      </c>
      <c r="H3048" s="45">
        <v>0</v>
      </c>
      <c r="I3048" s="45">
        <v>0</v>
      </c>
      <c r="J3048" s="45">
        <v>0</v>
      </c>
      <c r="K3048" s="45">
        <f>162792.9+224701.5</f>
        <v>387494.40000000002</v>
      </c>
      <c r="L3048" s="45">
        <f>91332-17700</f>
        <v>73632</v>
      </c>
      <c r="M3048" s="45">
        <f t="shared" si="140"/>
        <v>461126.40000000002</v>
      </c>
    </row>
    <row r="3049" spans="1:13" x14ac:dyDescent="0.25">
      <c r="A3049" s="313"/>
      <c r="B3049" s="332" t="s">
        <v>219</v>
      </c>
      <c r="C3049" s="332"/>
      <c r="D3049" s="332"/>
      <c r="E3049" s="40"/>
      <c r="F3049" s="45">
        <v>0</v>
      </c>
      <c r="G3049" s="45">
        <v>0</v>
      </c>
      <c r="H3049" s="45">
        <v>1700000</v>
      </c>
      <c r="I3049" s="45">
        <v>0</v>
      </c>
      <c r="J3049" s="45">
        <v>0</v>
      </c>
      <c r="K3049" s="45">
        <v>300136.49</v>
      </c>
      <c r="L3049" s="45">
        <v>2031975.67</v>
      </c>
      <c r="M3049" s="45">
        <f t="shared" si="140"/>
        <v>4032112.16</v>
      </c>
    </row>
    <row r="3050" spans="1:13" x14ac:dyDescent="0.25">
      <c r="A3050" s="313"/>
      <c r="B3050" s="322" t="s">
        <v>200</v>
      </c>
      <c r="C3050" s="332"/>
      <c r="D3050" s="332"/>
      <c r="E3050" s="40"/>
      <c r="F3050" s="45">
        <v>1449043.16</v>
      </c>
      <c r="G3050" s="45">
        <v>1706635.31</v>
      </c>
      <c r="H3050" s="45">
        <v>2298413.81</v>
      </c>
      <c r="I3050" s="45">
        <v>1611312.82</v>
      </c>
      <c r="J3050" s="45">
        <v>1650840.56</v>
      </c>
      <c r="K3050" s="45">
        <v>2911361.93</v>
      </c>
      <c r="L3050" s="45">
        <v>1843761.82</v>
      </c>
      <c r="M3050" s="45">
        <f t="shared" si="140"/>
        <v>13471369.41</v>
      </c>
    </row>
    <row r="3051" spans="1:13" x14ac:dyDescent="0.25">
      <c r="A3051" s="313"/>
      <c r="B3051" s="54" t="s">
        <v>30</v>
      </c>
      <c r="C3051" s="332"/>
      <c r="D3051" s="332"/>
      <c r="E3051" s="54"/>
      <c r="F3051" s="45">
        <v>0</v>
      </c>
      <c r="G3051" s="45">
        <v>0</v>
      </c>
      <c r="H3051" s="45">
        <v>0</v>
      </c>
      <c r="I3051" s="45">
        <v>0</v>
      </c>
      <c r="J3051" s="45">
        <v>0</v>
      </c>
      <c r="K3051" s="45">
        <v>0</v>
      </c>
      <c r="L3051" s="45">
        <v>0</v>
      </c>
      <c r="M3051" s="45">
        <f t="shared" si="140"/>
        <v>0</v>
      </c>
    </row>
    <row r="3052" spans="1:13" x14ac:dyDescent="0.25">
      <c r="A3052" s="313"/>
      <c r="B3052" s="54" t="s">
        <v>31</v>
      </c>
      <c r="C3052" s="332"/>
      <c r="D3052" s="332"/>
      <c r="E3052" s="54"/>
      <c r="F3052" s="45">
        <v>0</v>
      </c>
      <c r="G3052" s="45">
        <v>0</v>
      </c>
      <c r="H3052" s="45">
        <v>0</v>
      </c>
      <c r="I3052" s="45">
        <v>0</v>
      </c>
      <c r="J3052" s="45">
        <v>0</v>
      </c>
      <c r="K3052" s="45">
        <v>0</v>
      </c>
      <c r="L3052" s="45">
        <v>0</v>
      </c>
      <c r="M3052" s="45">
        <f t="shared" si="140"/>
        <v>0</v>
      </c>
    </row>
    <row r="3053" spans="1:13" x14ac:dyDescent="0.25">
      <c r="A3053" s="313"/>
      <c r="B3053" s="332" t="s">
        <v>32</v>
      </c>
      <c r="C3053" s="332"/>
      <c r="D3053" s="332"/>
      <c r="E3053" s="40"/>
      <c r="F3053" s="45">
        <v>0</v>
      </c>
      <c r="G3053" s="45">
        <v>0</v>
      </c>
      <c r="H3053" s="45">
        <v>2893680.59</v>
      </c>
      <c r="I3053" s="45">
        <v>286649.84000000003</v>
      </c>
      <c r="J3053" s="45">
        <v>68499.94</v>
      </c>
      <c r="K3053" s="45">
        <v>1094257.9099999999</v>
      </c>
      <c r="L3053" s="45">
        <v>1459315.65</v>
      </c>
      <c r="M3053" s="45">
        <f t="shared" si="140"/>
        <v>5802403.9299999997</v>
      </c>
    </row>
    <row r="3054" spans="1:13" x14ac:dyDescent="0.25">
      <c r="A3054" s="316" t="s">
        <v>33</v>
      </c>
      <c r="B3054" s="320" t="s">
        <v>34</v>
      </c>
      <c r="C3054" s="315"/>
      <c r="D3054" s="40"/>
      <c r="E3054" s="40"/>
      <c r="F3054" s="41">
        <v>0</v>
      </c>
      <c r="G3054" s="41">
        <v>0</v>
      </c>
      <c r="H3054" s="41">
        <v>0</v>
      </c>
      <c r="I3054" s="41">
        <v>0</v>
      </c>
      <c r="J3054" s="41">
        <v>0</v>
      </c>
      <c r="K3054" s="41">
        <v>0</v>
      </c>
      <c r="L3054" s="41">
        <v>0</v>
      </c>
      <c r="M3054" s="41">
        <v>0</v>
      </c>
    </row>
    <row r="3055" spans="1:13" x14ac:dyDescent="0.25">
      <c r="A3055" s="313"/>
      <c r="B3055" s="411" t="s">
        <v>35</v>
      </c>
      <c r="C3055" s="411"/>
      <c r="D3055" s="411"/>
      <c r="E3055" s="411"/>
      <c r="F3055" s="45">
        <v>0</v>
      </c>
      <c r="G3055" s="45">
        <v>0</v>
      </c>
      <c r="H3055" s="45">
        <v>0</v>
      </c>
      <c r="I3055" s="45">
        <v>0</v>
      </c>
      <c r="J3055" s="45">
        <v>0</v>
      </c>
      <c r="K3055" s="45">
        <v>0</v>
      </c>
      <c r="L3055" s="45">
        <v>0</v>
      </c>
      <c r="M3055" s="45">
        <f>SUM(F3055:I3055)</f>
        <v>0</v>
      </c>
    </row>
    <row r="3056" spans="1:13" x14ac:dyDescent="0.25">
      <c r="A3056" s="313"/>
      <c r="B3056" s="322" t="s">
        <v>36</v>
      </c>
      <c r="C3056" s="332"/>
      <c r="D3056" s="332"/>
      <c r="E3056" s="332"/>
      <c r="F3056" s="45">
        <v>0</v>
      </c>
      <c r="G3056" s="45">
        <v>0</v>
      </c>
      <c r="H3056" s="45">
        <v>0</v>
      </c>
      <c r="I3056" s="45">
        <v>0</v>
      </c>
      <c r="J3056" s="45">
        <v>0</v>
      </c>
      <c r="K3056" s="45">
        <v>0</v>
      </c>
      <c r="L3056" s="45">
        <v>0</v>
      </c>
      <c r="M3056" s="45">
        <f>SUM(F3056:I3056)</f>
        <v>0</v>
      </c>
    </row>
    <row r="3057" spans="1:13" x14ac:dyDescent="0.25">
      <c r="A3057" s="313"/>
      <c r="B3057" s="322" t="s">
        <v>37</v>
      </c>
      <c r="C3057" s="332"/>
      <c r="D3057" s="332"/>
      <c r="E3057" s="40"/>
      <c r="F3057" s="45">
        <v>0</v>
      </c>
      <c r="G3057" s="45">
        <v>0</v>
      </c>
      <c r="H3057" s="45">
        <v>0</v>
      </c>
      <c r="I3057" s="45">
        <v>0</v>
      </c>
      <c r="J3057" s="45">
        <v>0</v>
      </c>
      <c r="K3057" s="45">
        <v>0</v>
      </c>
      <c r="L3057" s="45">
        <v>0</v>
      </c>
      <c r="M3057" s="45">
        <f>SUM(F3057:I3057)</f>
        <v>0</v>
      </c>
    </row>
    <row r="3058" spans="1:13" x14ac:dyDescent="0.25">
      <c r="A3058" s="313"/>
      <c r="B3058" s="322" t="s">
        <v>38</v>
      </c>
      <c r="C3058" s="332"/>
      <c r="D3058" s="332"/>
      <c r="E3058" s="40"/>
      <c r="F3058" s="45">
        <v>0</v>
      </c>
      <c r="G3058" s="45">
        <v>0</v>
      </c>
      <c r="H3058" s="45">
        <v>0</v>
      </c>
      <c r="I3058" s="45">
        <v>0</v>
      </c>
      <c r="J3058" s="45">
        <v>0</v>
      </c>
      <c r="K3058" s="45">
        <v>0</v>
      </c>
      <c r="L3058" s="45">
        <v>0</v>
      </c>
      <c r="M3058" s="45">
        <f>SUM(F3058:I3058)</f>
        <v>0</v>
      </c>
    </row>
    <row r="3059" spans="1:13" x14ac:dyDescent="0.25">
      <c r="A3059" s="313"/>
      <c r="B3059" s="322" t="s">
        <v>39</v>
      </c>
      <c r="C3059" s="332"/>
      <c r="D3059" s="332"/>
      <c r="E3059" s="40"/>
      <c r="F3059" s="45">
        <v>0</v>
      </c>
      <c r="G3059" s="45">
        <v>0</v>
      </c>
      <c r="H3059" s="45">
        <v>0</v>
      </c>
      <c r="I3059" s="45">
        <v>0</v>
      </c>
      <c r="J3059" s="45">
        <v>0</v>
      </c>
      <c r="K3059" s="45">
        <v>0</v>
      </c>
      <c r="L3059" s="45">
        <v>0</v>
      </c>
      <c r="M3059" s="45">
        <f>SUM(F3059:I3059)</f>
        <v>0</v>
      </c>
    </row>
    <row r="3060" spans="1:13" x14ac:dyDescent="0.25">
      <c r="A3060" s="313"/>
      <c r="B3060" s="322" t="s">
        <v>40</v>
      </c>
      <c r="C3060" s="332"/>
      <c r="D3060" s="332"/>
      <c r="E3060" s="40"/>
      <c r="F3060" s="45">
        <v>0</v>
      </c>
      <c r="G3060" s="45">
        <v>0</v>
      </c>
      <c r="H3060" s="45">
        <v>0</v>
      </c>
      <c r="I3060" s="45">
        <v>0</v>
      </c>
      <c r="J3060" s="45">
        <v>0</v>
      </c>
      <c r="K3060" s="45">
        <v>0</v>
      </c>
      <c r="L3060" s="45">
        <v>0</v>
      </c>
      <c r="M3060" s="45">
        <f t="shared" ref="M3060:M3066" si="141">SUM(F3060:H3060)</f>
        <v>0</v>
      </c>
    </row>
    <row r="3061" spans="1:13" x14ac:dyDescent="0.25">
      <c r="A3061" s="313"/>
      <c r="B3061" s="322" t="s">
        <v>41</v>
      </c>
      <c r="C3061" s="332"/>
      <c r="D3061" s="332"/>
      <c r="E3061" s="40"/>
      <c r="F3061" s="45">
        <v>0</v>
      </c>
      <c r="G3061" s="45">
        <v>0</v>
      </c>
      <c r="H3061" s="45">
        <v>0</v>
      </c>
      <c r="I3061" s="45">
        <v>0</v>
      </c>
      <c r="J3061" s="45">
        <v>0</v>
      </c>
      <c r="K3061" s="45">
        <v>0</v>
      </c>
      <c r="L3061" s="45">
        <v>0</v>
      </c>
      <c r="M3061" s="45">
        <f t="shared" si="141"/>
        <v>0</v>
      </c>
    </row>
    <row r="3062" spans="1:13" x14ac:dyDescent="0.25">
      <c r="A3062" s="313"/>
      <c r="B3062" s="322" t="s">
        <v>42</v>
      </c>
      <c r="C3062" s="332"/>
      <c r="D3062" s="332"/>
      <c r="E3062" s="40"/>
      <c r="F3062" s="45">
        <v>0</v>
      </c>
      <c r="G3062" s="45">
        <v>0</v>
      </c>
      <c r="H3062" s="45">
        <v>0</v>
      </c>
      <c r="I3062" s="45">
        <v>0</v>
      </c>
      <c r="J3062" s="45">
        <v>0</v>
      </c>
      <c r="K3062" s="45">
        <v>0</v>
      </c>
      <c r="L3062" s="45">
        <v>0</v>
      </c>
      <c r="M3062" s="45">
        <f t="shared" si="141"/>
        <v>0</v>
      </c>
    </row>
    <row r="3063" spans="1:13" x14ac:dyDescent="0.25">
      <c r="A3063" s="313"/>
      <c r="B3063" s="322" t="s">
        <v>41</v>
      </c>
      <c r="C3063" s="332"/>
      <c r="D3063" s="332"/>
      <c r="E3063" s="40"/>
      <c r="F3063" s="45">
        <v>0</v>
      </c>
      <c r="G3063" s="45">
        <v>0</v>
      </c>
      <c r="H3063" s="45">
        <v>0</v>
      </c>
      <c r="I3063" s="45">
        <v>0</v>
      </c>
      <c r="J3063" s="45">
        <v>0</v>
      </c>
      <c r="K3063" s="45">
        <v>0</v>
      </c>
      <c r="L3063" s="45">
        <v>0</v>
      </c>
      <c r="M3063" s="45">
        <f t="shared" si="141"/>
        <v>0</v>
      </c>
    </row>
    <row r="3064" spans="1:13" x14ac:dyDescent="0.25">
      <c r="A3064" s="55"/>
      <c r="B3064" s="40" t="s">
        <v>43</v>
      </c>
      <c r="C3064" s="40"/>
      <c r="D3064" s="40"/>
      <c r="E3064" s="40"/>
      <c r="F3064" s="45">
        <v>0</v>
      </c>
      <c r="G3064" s="45">
        <v>0</v>
      </c>
      <c r="H3064" s="45">
        <v>0</v>
      </c>
      <c r="I3064" s="45">
        <v>0</v>
      </c>
      <c r="J3064" s="45">
        <v>0</v>
      </c>
      <c r="K3064" s="45">
        <v>0</v>
      </c>
      <c r="L3064" s="45">
        <v>0</v>
      </c>
      <c r="M3064" s="45">
        <f t="shared" si="141"/>
        <v>0</v>
      </c>
    </row>
    <row r="3065" spans="1:13" x14ac:dyDescent="0.25">
      <c r="A3065" s="55"/>
      <c r="B3065" s="40" t="s">
        <v>44</v>
      </c>
      <c r="C3065" s="40"/>
      <c r="D3065" s="40"/>
      <c r="E3065" s="40"/>
      <c r="F3065" s="45">
        <v>0</v>
      </c>
      <c r="G3065" s="45">
        <v>0</v>
      </c>
      <c r="H3065" s="45">
        <v>0</v>
      </c>
      <c r="I3065" s="45">
        <v>0</v>
      </c>
      <c r="J3065" s="45">
        <v>0</v>
      </c>
      <c r="K3065" s="45">
        <v>0</v>
      </c>
      <c r="L3065" s="45">
        <v>0</v>
      </c>
      <c r="M3065" s="45">
        <f t="shared" si="141"/>
        <v>0</v>
      </c>
    </row>
    <row r="3066" spans="1:13" x14ac:dyDescent="0.25">
      <c r="A3066" s="55"/>
      <c r="B3066" s="40" t="s">
        <v>45</v>
      </c>
      <c r="C3066" s="40"/>
      <c r="D3066" s="40"/>
      <c r="E3066" s="40"/>
      <c r="F3066" s="45">
        <v>0</v>
      </c>
      <c r="G3066" s="45">
        <v>0</v>
      </c>
      <c r="H3066" s="45">
        <v>0</v>
      </c>
      <c r="I3066" s="45">
        <v>0</v>
      </c>
      <c r="J3066" s="45">
        <v>0</v>
      </c>
      <c r="K3066" s="45">
        <v>0</v>
      </c>
      <c r="L3066" s="45">
        <v>0</v>
      </c>
      <c r="M3066" s="45">
        <f t="shared" si="141"/>
        <v>0</v>
      </c>
    </row>
    <row r="3067" spans="1:13" x14ac:dyDescent="0.25">
      <c r="A3067" s="323" t="s">
        <v>46</v>
      </c>
      <c r="B3067" s="52" t="s">
        <v>47</v>
      </c>
      <c r="C3067" s="40"/>
      <c r="D3067" s="40"/>
      <c r="E3067" s="40"/>
      <c r="F3067" s="41">
        <v>0</v>
      </c>
      <c r="G3067" s="41">
        <v>0</v>
      </c>
      <c r="H3067" s="41">
        <v>0</v>
      </c>
      <c r="I3067" s="41">
        <v>0</v>
      </c>
      <c r="J3067" s="41">
        <v>0</v>
      </c>
      <c r="K3067" s="41">
        <v>0</v>
      </c>
      <c r="L3067" s="41">
        <v>0</v>
      </c>
      <c r="M3067" s="41">
        <v>0</v>
      </c>
    </row>
    <row r="3068" spans="1:13" x14ac:dyDescent="0.25">
      <c r="A3068" s="55"/>
      <c r="B3068" s="40" t="s">
        <v>48</v>
      </c>
      <c r="C3068" s="40"/>
      <c r="D3068" s="40"/>
      <c r="E3068" s="40"/>
      <c r="F3068" s="45">
        <v>0</v>
      </c>
      <c r="G3068" s="45">
        <v>0</v>
      </c>
      <c r="H3068" s="45">
        <v>0</v>
      </c>
      <c r="I3068" s="45">
        <v>0</v>
      </c>
      <c r="J3068" s="45">
        <v>0</v>
      </c>
      <c r="K3068" s="45">
        <v>0</v>
      </c>
      <c r="L3068" s="45">
        <v>0</v>
      </c>
      <c r="M3068" s="45">
        <f t="shared" ref="M3068:M3079" si="142">SUM(F3068:H3068)</f>
        <v>0</v>
      </c>
    </row>
    <row r="3069" spans="1:13" x14ac:dyDescent="0.25">
      <c r="A3069" s="55"/>
      <c r="B3069" s="40" t="s">
        <v>49</v>
      </c>
      <c r="C3069" s="40"/>
      <c r="D3069" s="40"/>
      <c r="E3069" s="40"/>
      <c r="F3069" s="45">
        <v>0</v>
      </c>
      <c r="G3069" s="45">
        <v>0</v>
      </c>
      <c r="H3069" s="45">
        <v>0</v>
      </c>
      <c r="I3069" s="45">
        <v>0</v>
      </c>
      <c r="J3069" s="45">
        <v>0</v>
      </c>
      <c r="K3069" s="45">
        <v>0</v>
      </c>
      <c r="L3069" s="45">
        <v>0</v>
      </c>
      <c r="M3069" s="45">
        <f t="shared" si="142"/>
        <v>0</v>
      </c>
    </row>
    <row r="3070" spans="1:13" x14ac:dyDescent="0.25">
      <c r="A3070" s="55"/>
      <c r="B3070" s="40" t="s">
        <v>37</v>
      </c>
      <c r="C3070" s="40"/>
      <c r="D3070" s="40"/>
      <c r="E3070" s="40"/>
      <c r="F3070" s="45">
        <v>0</v>
      </c>
      <c r="G3070" s="45">
        <v>0</v>
      </c>
      <c r="H3070" s="45">
        <v>0</v>
      </c>
      <c r="I3070" s="45">
        <v>0</v>
      </c>
      <c r="J3070" s="45">
        <v>0</v>
      </c>
      <c r="K3070" s="45">
        <v>0</v>
      </c>
      <c r="L3070" s="45">
        <v>0</v>
      </c>
      <c r="M3070" s="45">
        <f t="shared" si="142"/>
        <v>0</v>
      </c>
    </row>
    <row r="3071" spans="1:13" x14ac:dyDescent="0.25">
      <c r="A3071" s="55"/>
      <c r="B3071" s="40" t="s">
        <v>50</v>
      </c>
      <c r="C3071" s="40"/>
      <c r="D3071" s="40"/>
      <c r="E3071" s="40"/>
      <c r="F3071" s="45">
        <v>0</v>
      </c>
      <c r="G3071" s="45">
        <v>0</v>
      </c>
      <c r="H3071" s="45">
        <v>0</v>
      </c>
      <c r="I3071" s="45">
        <v>0</v>
      </c>
      <c r="J3071" s="45">
        <v>0</v>
      </c>
      <c r="K3071" s="45">
        <v>0</v>
      </c>
      <c r="L3071" s="45">
        <v>0</v>
      </c>
      <c r="M3071" s="45">
        <f t="shared" si="142"/>
        <v>0</v>
      </c>
    </row>
    <row r="3072" spans="1:13" x14ac:dyDescent="0.25">
      <c r="A3072" s="55"/>
      <c r="B3072" s="40" t="s">
        <v>39</v>
      </c>
      <c r="C3072" s="40"/>
      <c r="D3072" s="40"/>
      <c r="E3072" s="40"/>
      <c r="F3072" s="45">
        <v>0</v>
      </c>
      <c r="G3072" s="45">
        <v>0</v>
      </c>
      <c r="H3072" s="45">
        <v>0</v>
      </c>
      <c r="I3072" s="45">
        <v>0</v>
      </c>
      <c r="J3072" s="45">
        <v>0</v>
      </c>
      <c r="K3072" s="45">
        <v>0</v>
      </c>
      <c r="L3072" s="45">
        <v>0</v>
      </c>
      <c r="M3072" s="45">
        <f t="shared" si="142"/>
        <v>0</v>
      </c>
    </row>
    <row r="3073" spans="1:13" x14ac:dyDescent="0.25">
      <c r="A3073" s="323"/>
      <c r="B3073" s="40" t="s">
        <v>51</v>
      </c>
      <c r="C3073" s="40"/>
      <c r="D3073" s="40"/>
      <c r="E3073" s="40"/>
      <c r="F3073" s="45">
        <v>0</v>
      </c>
      <c r="G3073" s="45">
        <v>0</v>
      </c>
      <c r="H3073" s="45">
        <v>0</v>
      </c>
      <c r="I3073" s="45">
        <v>0</v>
      </c>
      <c r="J3073" s="45">
        <v>0</v>
      </c>
      <c r="K3073" s="45">
        <v>0</v>
      </c>
      <c r="L3073" s="45">
        <v>0</v>
      </c>
      <c r="M3073" s="45">
        <f t="shared" si="142"/>
        <v>0</v>
      </c>
    </row>
    <row r="3074" spans="1:13" x14ac:dyDescent="0.25">
      <c r="A3074" s="55"/>
      <c r="B3074" s="322" t="s">
        <v>41</v>
      </c>
      <c r="C3074" s="322"/>
      <c r="D3074" s="322"/>
      <c r="E3074" s="322"/>
      <c r="F3074" s="45">
        <v>0</v>
      </c>
      <c r="G3074" s="45">
        <v>0</v>
      </c>
      <c r="H3074" s="45">
        <v>0</v>
      </c>
      <c r="I3074" s="45">
        <v>0</v>
      </c>
      <c r="J3074" s="45">
        <v>0</v>
      </c>
      <c r="K3074" s="45">
        <v>0</v>
      </c>
      <c r="L3074" s="45">
        <v>0</v>
      </c>
      <c r="M3074" s="45">
        <f t="shared" si="142"/>
        <v>0</v>
      </c>
    </row>
    <row r="3075" spans="1:13" x14ac:dyDescent="0.25">
      <c r="A3075" s="313"/>
      <c r="B3075" s="322" t="s">
        <v>52</v>
      </c>
      <c r="C3075" s="322"/>
      <c r="D3075" s="322"/>
      <c r="E3075" s="322"/>
      <c r="F3075" s="45">
        <v>0</v>
      </c>
      <c r="G3075" s="45">
        <v>0</v>
      </c>
      <c r="H3075" s="45">
        <v>0</v>
      </c>
      <c r="I3075" s="45">
        <v>0</v>
      </c>
      <c r="J3075" s="45">
        <v>0</v>
      </c>
      <c r="K3075" s="45">
        <v>0</v>
      </c>
      <c r="L3075" s="45">
        <v>0</v>
      </c>
      <c r="M3075" s="45">
        <f t="shared" si="142"/>
        <v>0</v>
      </c>
    </row>
    <row r="3076" spans="1:13" x14ac:dyDescent="0.25">
      <c r="A3076" s="313"/>
      <c r="B3076" s="322" t="s">
        <v>41</v>
      </c>
      <c r="C3076" s="322"/>
      <c r="D3076" s="322"/>
      <c r="E3076" s="322"/>
      <c r="F3076" s="45">
        <v>0</v>
      </c>
      <c r="G3076" s="45">
        <v>0</v>
      </c>
      <c r="H3076" s="45">
        <v>0</v>
      </c>
      <c r="I3076" s="45">
        <v>0</v>
      </c>
      <c r="J3076" s="45">
        <v>0</v>
      </c>
      <c r="K3076" s="45">
        <v>0</v>
      </c>
      <c r="L3076" s="45">
        <v>0</v>
      </c>
      <c r="M3076" s="45">
        <f t="shared" si="142"/>
        <v>0</v>
      </c>
    </row>
    <row r="3077" spans="1:13" x14ac:dyDescent="0.25">
      <c r="A3077" s="313"/>
      <c r="B3077" s="322" t="s">
        <v>53</v>
      </c>
      <c r="C3077" s="322"/>
      <c r="D3077" s="322"/>
      <c r="E3077" s="322"/>
      <c r="F3077" s="45">
        <v>0</v>
      </c>
      <c r="G3077" s="45">
        <v>0</v>
      </c>
      <c r="H3077" s="45">
        <v>0</v>
      </c>
      <c r="I3077" s="45">
        <v>0</v>
      </c>
      <c r="J3077" s="45">
        <v>0</v>
      </c>
      <c r="K3077" s="45">
        <v>0</v>
      </c>
      <c r="L3077" s="45">
        <v>0</v>
      </c>
      <c r="M3077" s="45">
        <f t="shared" si="142"/>
        <v>0</v>
      </c>
    </row>
    <row r="3078" spans="1:13" x14ac:dyDescent="0.25">
      <c r="A3078" s="313"/>
      <c r="B3078" s="322" t="s">
        <v>54</v>
      </c>
      <c r="C3078" s="322"/>
      <c r="D3078" s="322"/>
      <c r="E3078" s="322"/>
      <c r="F3078" s="45">
        <v>0</v>
      </c>
      <c r="G3078" s="45">
        <v>0</v>
      </c>
      <c r="H3078" s="45">
        <v>0</v>
      </c>
      <c r="I3078" s="45">
        <v>0</v>
      </c>
      <c r="J3078" s="45">
        <v>0</v>
      </c>
      <c r="K3078" s="45">
        <v>0</v>
      </c>
      <c r="L3078" s="45">
        <v>0</v>
      </c>
      <c r="M3078" s="45">
        <f t="shared" si="142"/>
        <v>0</v>
      </c>
    </row>
    <row r="3079" spans="1:13" x14ac:dyDescent="0.25">
      <c r="A3079" s="313"/>
      <c r="B3079" s="322" t="s">
        <v>45</v>
      </c>
      <c r="C3079" s="322"/>
      <c r="D3079" s="322"/>
      <c r="E3079" s="322"/>
      <c r="F3079" s="45">
        <v>0</v>
      </c>
      <c r="G3079" s="45">
        <v>0</v>
      </c>
      <c r="H3079" s="45">
        <v>0</v>
      </c>
      <c r="I3079" s="45">
        <v>0</v>
      </c>
      <c r="J3079" s="45">
        <v>0</v>
      </c>
      <c r="K3079" s="45">
        <v>0</v>
      </c>
      <c r="L3079" s="45">
        <v>0</v>
      </c>
      <c r="M3079" s="45">
        <f t="shared" si="142"/>
        <v>0</v>
      </c>
    </row>
    <row r="3080" spans="1:13" x14ac:dyDescent="0.25">
      <c r="A3080" s="79" t="s">
        <v>55</v>
      </c>
      <c r="B3080" s="2" t="s">
        <v>56</v>
      </c>
      <c r="C3080" s="322"/>
      <c r="D3080" s="322"/>
      <c r="E3080" s="322"/>
      <c r="F3080" s="41">
        <v>0</v>
      </c>
      <c r="G3080" s="41">
        <v>0</v>
      </c>
      <c r="H3080" s="41">
        <f>+H3086</f>
        <v>149798.64000000001</v>
      </c>
      <c r="I3080" s="41">
        <f>+I3081+I3089</f>
        <v>598800.01</v>
      </c>
      <c r="J3080" s="41">
        <f t="shared" ref="J3080" si="143">+J3086</f>
        <v>0</v>
      </c>
      <c r="K3080" s="41">
        <f>+K3086</f>
        <v>2062129.14</v>
      </c>
      <c r="L3080" s="41">
        <f>+L3086+L3084</f>
        <v>272564.88</v>
      </c>
      <c r="M3080" s="41">
        <f>SUM(M3081:M3090)</f>
        <v>3083292.67</v>
      </c>
    </row>
    <row r="3081" spans="1:13" x14ac:dyDescent="0.25">
      <c r="A3081" s="313"/>
      <c r="B3081" s="322" t="s">
        <v>57</v>
      </c>
      <c r="C3081" s="322"/>
      <c r="D3081" s="322"/>
      <c r="E3081" s="322"/>
      <c r="F3081" s="45">
        <v>0</v>
      </c>
      <c r="G3081" s="45">
        <v>0</v>
      </c>
      <c r="H3081" s="45">
        <v>0</v>
      </c>
      <c r="I3081" s="45">
        <v>533800</v>
      </c>
      <c r="J3081" s="45">
        <v>0</v>
      </c>
      <c r="K3081" s="45">
        <v>0</v>
      </c>
      <c r="L3081" s="45">
        <v>0</v>
      </c>
      <c r="M3081" s="45">
        <f>SUM(F3081:L3081)</f>
        <v>533800</v>
      </c>
    </row>
    <row r="3082" spans="1:13" x14ac:dyDescent="0.25">
      <c r="A3082" s="313"/>
      <c r="B3082" s="322" t="s">
        <v>58</v>
      </c>
      <c r="C3082" s="322"/>
      <c r="D3082" s="322"/>
      <c r="E3082" s="322"/>
      <c r="F3082" s="45">
        <v>0</v>
      </c>
      <c r="G3082" s="45">
        <v>0</v>
      </c>
      <c r="H3082" s="45">
        <v>0</v>
      </c>
      <c r="I3082" s="45">
        <v>0</v>
      </c>
      <c r="J3082" s="45">
        <v>0</v>
      </c>
      <c r="K3082" s="45">
        <v>0</v>
      </c>
      <c r="L3082" s="45">
        <v>0</v>
      </c>
      <c r="M3082" s="45">
        <f t="shared" ref="M3082:M3091" si="144">SUM(F3082:L3082)</f>
        <v>0</v>
      </c>
    </row>
    <row r="3083" spans="1:13" x14ac:dyDescent="0.25">
      <c r="A3083" s="313"/>
      <c r="B3083" s="322" t="s">
        <v>59</v>
      </c>
      <c r="C3083" s="322"/>
      <c r="D3083" s="322"/>
      <c r="E3083" s="322"/>
      <c r="F3083" s="45">
        <v>0</v>
      </c>
      <c r="G3083" s="45">
        <v>0</v>
      </c>
      <c r="H3083" s="45">
        <v>0</v>
      </c>
      <c r="I3083" s="45">
        <v>0</v>
      </c>
      <c r="J3083" s="45">
        <v>0</v>
      </c>
      <c r="K3083" s="45">
        <v>0</v>
      </c>
      <c r="L3083" s="45">
        <v>0</v>
      </c>
      <c r="M3083" s="45">
        <f t="shared" si="144"/>
        <v>0</v>
      </c>
    </row>
    <row r="3084" spans="1:13" x14ac:dyDescent="0.25">
      <c r="A3084" s="313"/>
      <c r="B3084" s="322" t="s">
        <v>60</v>
      </c>
      <c r="C3084" s="322"/>
      <c r="D3084" s="322"/>
      <c r="E3084" s="322"/>
      <c r="F3084" s="45">
        <v>0</v>
      </c>
      <c r="G3084" s="45">
        <v>0</v>
      </c>
      <c r="H3084" s="45">
        <v>0</v>
      </c>
      <c r="I3084" s="45">
        <v>0</v>
      </c>
      <c r="J3084" s="45">
        <v>0</v>
      </c>
      <c r="K3084" s="45">
        <v>0</v>
      </c>
      <c r="L3084" s="45">
        <v>19985.78</v>
      </c>
      <c r="M3084" s="45">
        <f t="shared" si="144"/>
        <v>19985.78</v>
      </c>
    </row>
    <row r="3085" spans="1:13" x14ac:dyDescent="0.25">
      <c r="A3085" s="313"/>
      <c r="B3085" s="322" t="s">
        <v>61</v>
      </c>
      <c r="C3085" s="322"/>
      <c r="D3085" s="322"/>
      <c r="E3085" s="322"/>
      <c r="F3085" s="45">
        <v>0</v>
      </c>
      <c r="G3085" s="45">
        <v>0</v>
      </c>
      <c r="H3085" s="45">
        <v>0</v>
      </c>
      <c r="I3085" s="45">
        <v>0</v>
      </c>
      <c r="J3085" s="45">
        <v>0</v>
      </c>
      <c r="K3085" s="45">
        <v>0</v>
      </c>
      <c r="L3085" s="45">
        <v>0</v>
      </c>
      <c r="M3085" s="45">
        <f t="shared" si="144"/>
        <v>0</v>
      </c>
    </row>
    <row r="3086" spans="1:13" x14ac:dyDescent="0.25">
      <c r="A3086" s="313"/>
      <c r="B3086" s="322" t="s">
        <v>62</v>
      </c>
      <c r="C3086" s="322"/>
      <c r="D3086" s="322"/>
      <c r="E3086" s="322"/>
      <c r="F3086" s="45">
        <v>0</v>
      </c>
      <c r="G3086" s="45">
        <v>0</v>
      </c>
      <c r="H3086" s="45">
        <v>149798.64000000001</v>
      </c>
      <c r="I3086" s="45">
        <v>0</v>
      </c>
      <c r="J3086" s="45">
        <v>0</v>
      </c>
      <c r="K3086" s="45">
        <f>131824.41+1930304.73</f>
        <v>2062129.14</v>
      </c>
      <c r="L3086" s="45">
        <v>252579.1</v>
      </c>
      <c r="M3086" s="45">
        <f t="shared" si="144"/>
        <v>2464506.8799999999</v>
      </c>
    </row>
    <row r="3087" spans="1:13" x14ac:dyDescent="0.25">
      <c r="A3087" s="313"/>
      <c r="B3087" s="322" t="s">
        <v>63</v>
      </c>
      <c r="C3087" s="322"/>
      <c r="D3087" s="322"/>
      <c r="E3087" s="322"/>
      <c r="F3087" s="45">
        <v>0</v>
      </c>
      <c r="G3087" s="45">
        <v>0</v>
      </c>
      <c r="H3087" s="45">
        <v>0</v>
      </c>
      <c r="I3087" s="45">
        <v>0</v>
      </c>
      <c r="J3087" s="45">
        <v>0</v>
      </c>
      <c r="K3087" s="45">
        <v>0</v>
      </c>
      <c r="L3087" s="45">
        <v>0</v>
      </c>
      <c r="M3087" s="45">
        <f t="shared" si="144"/>
        <v>0</v>
      </c>
    </row>
    <row r="3088" spans="1:13" x14ac:dyDescent="0.25">
      <c r="A3088" s="313"/>
      <c r="B3088" s="322" t="s">
        <v>64</v>
      </c>
      <c r="C3088" s="322"/>
      <c r="D3088" s="322"/>
      <c r="E3088" s="322"/>
      <c r="F3088" s="45">
        <v>0</v>
      </c>
      <c r="G3088" s="45">
        <v>0</v>
      </c>
      <c r="H3088" s="45">
        <v>0</v>
      </c>
      <c r="I3088" s="45">
        <v>0</v>
      </c>
      <c r="J3088" s="45">
        <v>0</v>
      </c>
      <c r="K3088" s="45">
        <v>0</v>
      </c>
      <c r="L3088" s="45">
        <v>0</v>
      </c>
      <c r="M3088" s="45">
        <f t="shared" si="144"/>
        <v>0</v>
      </c>
    </row>
    <row r="3089" spans="1:13" x14ac:dyDescent="0.25">
      <c r="A3089" s="313"/>
      <c r="B3089" s="322" t="s">
        <v>65</v>
      </c>
      <c r="C3089" s="322"/>
      <c r="D3089" s="322"/>
      <c r="E3089" s="322"/>
      <c r="F3089" s="45">
        <v>0</v>
      </c>
      <c r="G3089" s="45">
        <v>0</v>
      </c>
      <c r="H3089" s="45">
        <v>0</v>
      </c>
      <c r="I3089" s="45">
        <v>65000.01</v>
      </c>
      <c r="J3089" s="45">
        <v>0</v>
      </c>
      <c r="K3089" s="45">
        <v>0</v>
      </c>
      <c r="L3089" s="45">
        <v>0</v>
      </c>
      <c r="M3089" s="45">
        <f t="shared" si="144"/>
        <v>65000.01</v>
      </c>
    </row>
    <row r="3090" spans="1:13" x14ac:dyDescent="0.25">
      <c r="A3090" s="313"/>
      <c r="B3090" s="322" t="s">
        <v>66</v>
      </c>
      <c r="C3090" s="322"/>
      <c r="D3090" s="322"/>
      <c r="E3090" s="322"/>
      <c r="F3090" s="45">
        <v>0</v>
      </c>
      <c r="G3090" s="45">
        <v>0</v>
      </c>
      <c r="H3090" s="45">
        <v>0</v>
      </c>
      <c r="I3090" s="45">
        <v>0</v>
      </c>
      <c r="J3090" s="45">
        <v>0</v>
      </c>
      <c r="K3090" s="45">
        <v>0</v>
      </c>
      <c r="L3090" s="45">
        <v>0</v>
      </c>
      <c r="M3090" s="45">
        <f t="shared" si="144"/>
        <v>0</v>
      </c>
    </row>
    <row r="3091" spans="1:13" x14ac:dyDescent="0.25">
      <c r="A3091" s="313"/>
      <c r="B3091" s="322" t="s">
        <v>67</v>
      </c>
      <c r="C3091" s="322"/>
      <c r="D3091" s="322"/>
      <c r="E3091" s="322"/>
      <c r="F3091" s="45">
        <v>0</v>
      </c>
      <c r="G3091" s="45">
        <v>0</v>
      </c>
      <c r="H3091" s="45">
        <v>0</v>
      </c>
      <c r="I3091" s="45">
        <v>0</v>
      </c>
      <c r="J3091" s="45">
        <v>0</v>
      </c>
      <c r="K3091" s="45">
        <v>0</v>
      </c>
      <c r="L3091" s="45">
        <v>0</v>
      </c>
      <c r="M3091" s="45">
        <f t="shared" si="144"/>
        <v>0</v>
      </c>
    </row>
    <row r="3092" spans="1:13" x14ac:dyDescent="0.25">
      <c r="A3092" s="79" t="s">
        <v>68</v>
      </c>
      <c r="B3092" s="2" t="s">
        <v>69</v>
      </c>
      <c r="C3092" s="322"/>
      <c r="D3092" s="322"/>
      <c r="E3092" s="322"/>
      <c r="F3092" s="41">
        <v>0</v>
      </c>
      <c r="G3092" s="41">
        <v>0</v>
      </c>
      <c r="H3092" s="41">
        <v>0</v>
      </c>
      <c r="I3092" s="41">
        <v>0</v>
      </c>
      <c r="J3092" s="41">
        <v>0</v>
      </c>
      <c r="K3092" s="41">
        <v>0</v>
      </c>
      <c r="L3092" s="41">
        <v>0</v>
      </c>
      <c r="M3092" s="41">
        <v>0</v>
      </c>
    </row>
    <row r="3093" spans="1:13" x14ac:dyDescent="0.25">
      <c r="A3093" s="79"/>
      <c r="B3093" s="322" t="s">
        <v>70</v>
      </c>
      <c r="C3093" s="322"/>
      <c r="D3093" s="322"/>
      <c r="E3093" s="322"/>
      <c r="F3093" s="45">
        <v>0</v>
      </c>
      <c r="G3093" s="45">
        <v>0</v>
      </c>
      <c r="H3093" s="45">
        <v>0</v>
      </c>
      <c r="I3093" s="45">
        <v>0</v>
      </c>
      <c r="J3093" s="45">
        <v>0</v>
      </c>
      <c r="K3093" s="45">
        <v>0</v>
      </c>
      <c r="L3093" s="45">
        <v>0</v>
      </c>
      <c r="M3093" s="45">
        <f t="shared" ref="M3093:M3108" si="145">SUM(F3093:F3093)</f>
        <v>0</v>
      </c>
    </row>
    <row r="3094" spans="1:13" x14ac:dyDescent="0.25">
      <c r="A3094" s="79"/>
      <c r="B3094" s="322" t="s">
        <v>71</v>
      </c>
      <c r="C3094" s="322"/>
      <c r="D3094" s="322"/>
      <c r="E3094" s="322"/>
      <c r="F3094" s="45">
        <v>0</v>
      </c>
      <c r="G3094" s="45">
        <v>0</v>
      </c>
      <c r="H3094" s="45">
        <v>0</v>
      </c>
      <c r="I3094" s="45">
        <v>0</v>
      </c>
      <c r="J3094" s="45">
        <v>0</v>
      </c>
      <c r="K3094" s="45">
        <v>0</v>
      </c>
      <c r="L3094" s="45">
        <v>0</v>
      </c>
      <c r="M3094" s="45">
        <f t="shared" si="145"/>
        <v>0</v>
      </c>
    </row>
    <row r="3095" spans="1:13" x14ac:dyDescent="0.25">
      <c r="A3095" s="79"/>
      <c r="B3095" s="322" t="s">
        <v>72</v>
      </c>
      <c r="C3095" s="322"/>
      <c r="D3095" s="322"/>
      <c r="E3095" s="322"/>
      <c r="F3095" s="45">
        <v>0</v>
      </c>
      <c r="G3095" s="45">
        <v>0</v>
      </c>
      <c r="H3095" s="45">
        <v>0</v>
      </c>
      <c r="I3095" s="45">
        <v>0</v>
      </c>
      <c r="J3095" s="45">
        <v>0</v>
      </c>
      <c r="K3095" s="45">
        <v>0</v>
      </c>
      <c r="L3095" s="45">
        <v>0</v>
      </c>
      <c r="M3095" s="45">
        <f t="shared" si="145"/>
        <v>0</v>
      </c>
    </row>
    <row r="3096" spans="1:13" x14ac:dyDescent="0.25">
      <c r="A3096" s="79"/>
      <c r="B3096" s="322" t="s">
        <v>73</v>
      </c>
      <c r="C3096" s="322"/>
      <c r="D3096" s="322"/>
      <c r="E3096" s="322"/>
      <c r="F3096" s="45">
        <v>0</v>
      </c>
      <c r="G3096" s="45">
        <v>0</v>
      </c>
      <c r="H3096" s="45">
        <v>0</v>
      </c>
      <c r="I3096" s="45">
        <v>0</v>
      </c>
      <c r="J3096" s="45">
        <v>0</v>
      </c>
      <c r="K3096" s="45">
        <v>0</v>
      </c>
      <c r="L3096" s="45">
        <v>0</v>
      </c>
      <c r="M3096" s="45">
        <f t="shared" si="145"/>
        <v>0</v>
      </c>
    </row>
    <row r="3097" spans="1:13" x14ac:dyDescent="0.25">
      <c r="A3097" s="79"/>
      <c r="B3097" s="322" t="s">
        <v>74</v>
      </c>
      <c r="C3097" s="322"/>
      <c r="D3097" s="322"/>
      <c r="E3097" s="322"/>
      <c r="F3097" s="45">
        <v>0</v>
      </c>
      <c r="G3097" s="45">
        <v>0</v>
      </c>
      <c r="H3097" s="45">
        <v>0</v>
      </c>
      <c r="I3097" s="45">
        <v>0</v>
      </c>
      <c r="J3097" s="45">
        <v>0</v>
      </c>
      <c r="K3097" s="45">
        <v>0</v>
      </c>
      <c r="L3097" s="45">
        <v>0</v>
      </c>
      <c r="M3097" s="45">
        <f t="shared" si="145"/>
        <v>0</v>
      </c>
    </row>
    <row r="3098" spans="1:13" x14ac:dyDescent="0.25">
      <c r="A3098" s="79" t="s">
        <v>75</v>
      </c>
      <c r="B3098" s="2" t="s">
        <v>76</v>
      </c>
      <c r="C3098" s="322"/>
      <c r="D3098" s="322"/>
      <c r="E3098" s="322"/>
      <c r="F3098" s="41">
        <v>0</v>
      </c>
      <c r="G3098" s="41">
        <v>0</v>
      </c>
      <c r="H3098" s="41">
        <v>0</v>
      </c>
      <c r="I3098" s="41">
        <v>0</v>
      </c>
      <c r="J3098" s="41">
        <v>0</v>
      </c>
      <c r="K3098" s="41">
        <v>0</v>
      </c>
      <c r="L3098" s="41">
        <v>0</v>
      </c>
      <c r="M3098" s="41">
        <v>0</v>
      </c>
    </row>
    <row r="3099" spans="1:13" x14ac:dyDescent="0.25">
      <c r="A3099" s="79"/>
      <c r="B3099" s="2" t="s">
        <v>77</v>
      </c>
      <c r="C3099" s="322"/>
      <c r="D3099" s="322"/>
      <c r="E3099" s="322"/>
      <c r="F3099" s="45">
        <v>0</v>
      </c>
      <c r="G3099" s="45">
        <v>0</v>
      </c>
      <c r="H3099" s="45">
        <v>0</v>
      </c>
      <c r="I3099" s="45">
        <v>0</v>
      </c>
      <c r="J3099" s="45">
        <v>0</v>
      </c>
      <c r="K3099" s="45">
        <v>0</v>
      </c>
      <c r="L3099" s="45">
        <v>0</v>
      </c>
      <c r="M3099" s="45">
        <f t="shared" si="145"/>
        <v>0</v>
      </c>
    </row>
    <row r="3100" spans="1:13" x14ac:dyDescent="0.25">
      <c r="A3100" s="79"/>
      <c r="B3100" s="322" t="s">
        <v>78</v>
      </c>
      <c r="C3100" s="322"/>
      <c r="D3100" s="322"/>
      <c r="E3100" s="322"/>
      <c r="F3100" s="45">
        <v>0</v>
      </c>
      <c r="G3100" s="45">
        <v>0</v>
      </c>
      <c r="H3100" s="45">
        <v>0</v>
      </c>
      <c r="I3100" s="45">
        <v>0</v>
      </c>
      <c r="J3100" s="45">
        <v>0</v>
      </c>
      <c r="K3100" s="45">
        <v>0</v>
      </c>
      <c r="L3100" s="45">
        <v>0</v>
      </c>
      <c r="M3100" s="45">
        <f t="shared" si="145"/>
        <v>0</v>
      </c>
    </row>
    <row r="3101" spans="1:13" x14ac:dyDescent="0.25">
      <c r="A3101" s="79"/>
      <c r="B3101" s="322" t="s">
        <v>79</v>
      </c>
      <c r="C3101" s="322"/>
      <c r="D3101" s="322"/>
      <c r="E3101" s="322"/>
      <c r="F3101" s="45">
        <v>0</v>
      </c>
      <c r="G3101" s="45">
        <v>0</v>
      </c>
      <c r="H3101" s="45">
        <v>0</v>
      </c>
      <c r="I3101" s="45">
        <v>0</v>
      </c>
      <c r="J3101" s="45">
        <v>0</v>
      </c>
      <c r="K3101" s="45">
        <v>0</v>
      </c>
      <c r="L3101" s="45">
        <v>0</v>
      </c>
      <c r="M3101" s="45">
        <f t="shared" si="145"/>
        <v>0</v>
      </c>
    </row>
    <row r="3102" spans="1:13" x14ac:dyDescent="0.25">
      <c r="A3102" s="79"/>
      <c r="B3102" s="322" t="s">
        <v>80</v>
      </c>
      <c r="C3102" s="322"/>
      <c r="D3102" s="322"/>
      <c r="E3102" s="322"/>
      <c r="F3102" s="45">
        <v>0</v>
      </c>
      <c r="G3102" s="45">
        <v>0</v>
      </c>
      <c r="H3102" s="45">
        <v>0</v>
      </c>
      <c r="I3102" s="45">
        <v>0</v>
      </c>
      <c r="J3102" s="45">
        <v>0</v>
      </c>
      <c r="K3102" s="45">
        <v>0</v>
      </c>
      <c r="L3102" s="45">
        <v>0</v>
      </c>
      <c r="M3102" s="45">
        <f t="shared" si="145"/>
        <v>0</v>
      </c>
    </row>
    <row r="3103" spans="1:13" x14ac:dyDescent="0.25">
      <c r="A3103" s="79" t="s">
        <v>81</v>
      </c>
      <c r="B3103" s="2" t="s">
        <v>82</v>
      </c>
      <c r="C3103" s="322"/>
      <c r="D3103" s="322"/>
      <c r="E3103" s="322"/>
      <c r="F3103" s="41">
        <v>0</v>
      </c>
      <c r="G3103" s="41">
        <v>0</v>
      </c>
      <c r="H3103" s="41">
        <v>0</v>
      </c>
      <c r="I3103" s="41">
        <v>0</v>
      </c>
      <c r="J3103" s="41">
        <v>0</v>
      </c>
      <c r="K3103" s="41">
        <v>0</v>
      </c>
      <c r="L3103" s="41">
        <v>0</v>
      </c>
      <c r="M3103" s="41">
        <v>0</v>
      </c>
    </row>
    <row r="3104" spans="1:13" x14ac:dyDescent="0.25">
      <c r="A3104" s="79"/>
      <c r="B3104" s="322" t="s">
        <v>83</v>
      </c>
      <c r="C3104" s="322"/>
      <c r="D3104" s="322"/>
      <c r="E3104" s="322"/>
      <c r="F3104" s="45">
        <v>0</v>
      </c>
      <c r="G3104" s="45">
        <v>0</v>
      </c>
      <c r="H3104" s="45">
        <v>0</v>
      </c>
      <c r="I3104" s="45">
        <v>0</v>
      </c>
      <c r="J3104" s="45">
        <v>0</v>
      </c>
      <c r="K3104" s="45">
        <v>0</v>
      </c>
      <c r="L3104" s="45">
        <v>0</v>
      </c>
      <c r="M3104" s="45">
        <f t="shared" si="145"/>
        <v>0</v>
      </c>
    </row>
    <row r="3105" spans="1:13" x14ac:dyDescent="0.25">
      <c r="A3105" s="79"/>
      <c r="B3105" s="322" t="s">
        <v>84</v>
      </c>
      <c r="C3105" s="322"/>
      <c r="D3105" s="322"/>
      <c r="E3105" s="322"/>
      <c r="F3105" s="45">
        <v>0</v>
      </c>
      <c r="G3105" s="45">
        <v>0</v>
      </c>
      <c r="H3105" s="45">
        <v>0</v>
      </c>
      <c r="I3105" s="45">
        <v>0</v>
      </c>
      <c r="J3105" s="45">
        <v>0</v>
      </c>
      <c r="K3105" s="45">
        <v>0</v>
      </c>
      <c r="L3105" s="45">
        <v>0</v>
      </c>
      <c r="M3105" s="45">
        <f t="shared" si="145"/>
        <v>0</v>
      </c>
    </row>
    <row r="3106" spans="1:13" x14ac:dyDescent="0.25">
      <c r="A3106" s="79"/>
      <c r="B3106" s="322" t="s">
        <v>85</v>
      </c>
      <c r="C3106" s="322"/>
      <c r="D3106" s="322"/>
      <c r="E3106" s="322"/>
      <c r="F3106" s="45">
        <v>0</v>
      </c>
      <c r="G3106" s="45">
        <v>0</v>
      </c>
      <c r="H3106" s="45">
        <v>0</v>
      </c>
      <c r="I3106" s="45">
        <v>0</v>
      </c>
      <c r="J3106" s="45">
        <v>0</v>
      </c>
      <c r="K3106" s="45">
        <v>0</v>
      </c>
      <c r="L3106" s="45">
        <v>0</v>
      </c>
      <c r="M3106" s="45">
        <f t="shared" si="145"/>
        <v>0</v>
      </c>
    </row>
    <row r="3107" spans="1:13" x14ac:dyDescent="0.25">
      <c r="A3107" s="79"/>
      <c r="B3107" s="322" t="s">
        <v>86</v>
      </c>
      <c r="C3107" s="322"/>
      <c r="D3107" s="322"/>
      <c r="E3107" s="322"/>
      <c r="F3107" s="45">
        <v>0</v>
      </c>
      <c r="G3107" s="45">
        <v>0</v>
      </c>
      <c r="H3107" s="45">
        <v>0</v>
      </c>
      <c r="I3107" s="45">
        <v>0</v>
      </c>
      <c r="J3107" s="45">
        <v>0</v>
      </c>
      <c r="K3107" s="45">
        <v>0</v>
      </c>
      <c r="L3107" s="45">
        <v>0</v>
      </c>
      <c r="M3107" s="45">
        <f t="shared" si="145"/>
        <v>0</v>
      </c>
    </row>
    <row r="3108" spans="1:13" x14ac:dyDescent="0.25">
      <c r="A3108" s="313"/>
      <c r="B3108" s="322" t="s">
        <v>87</v>
      </c>
      <c r="C3108" s="322"/>
      <c r="D3108" s="322"/>
      <c r="E3108" s="322"/>
      <c r="F3108" s="45">
        <v>0</v>
      </c>
      <c r="G3108" s="45">
        <v>0</v>
      </c>
      <c r="H3108" s="45">
        <v>0</v>
      </c>
      <c r="I3108" s="45">
        <v>0</v>
      </c>
      <c r="J3108" s="45">
        <v>0</v>
      </c>
      <c r="K3108" s="45">
        <v>0</v>
      </c>
      <c r="L3108" s="45">
        <v>0</v>
      </c>
      <c r="M3108" s="45">
        <f t="shared" si="145"/>
        <v>0</v>
      </c>
    </row>
    <row r="3109" spans="1:13" x14ac:dyDescent="0.25">
      <c r="A3109" s="313"/>
      <c r="B3109" s="2" t="s">
        <v>88</v>
      </c>
      <c r="C3109" s="322"/>
      <c r="D3109" s="322"/>
      <c r="E3109" s="322"/>
      <c r="F3109" s="61">
        <f t="shared" ref="F3109:G3109" si="146">+F3043+F3024+F3030</f>
        <v>20815046.350000001</v>
      </c>
      <c r="G3109" s="61">
        <f t="shared" si="146"/>
        <v>25766840.510000002</v>
      </c>
      <c r="H3109" s="61">
        <f>+H3043+H3024+H3030+H3080</f>
        <v>36335649</v>
      </c>
      <c r="I3109" s="61">
        <f>+I3080+I3043+I3030+I3024</f>
        <v>23800287.960000001</v>
      </c>
      <c r="J3109" s="61">
        <f>+J3043+J3024+J3030+J3080</f>
        <v>37523648.260000005</v>
      </c>
      <c r="K3109" s="61">
        <f>+K3043+K3024+K3030+K3080</f>
        <v>30660398.789999999</v>
      </c>
      <c r="L3109" s="61">
        <f>+L3043+L3024+L3030+L3080</f>
        <v>26215931.080000002</v>
      </c>
      <c r="M3109" s="61">
        <f>+M3043+M3030+M3024+M3080</f>
        <v>201117801.94999996</v>
      </c>
    </row>
    <row r="3110" spans="1:13" x14ac:dyDescent="0.25">
      <c r="A3110" s="313"/>
      <c r="B3110" s="2"/>
      <c r="C3110" s="322"/>
      <c r="D3110" s="322"/>
      <c r="E3110" s="322"/>
      <c r="F3110" s="45"/>
      <c r="G3110" s="45"/>
      <c r="H3110" s="45"/>
      <c r="I3110" s="45"/>
      <c r="J3110" s="45">
        <v>0</v>
      </c>
      <c r="K3110" s="45">
        <v>0</v>
      </c>
      <c r="L3110" s="45">
        <v>0</v>
      </c>
      <c r="M3110" s="45"/>
    </row>
    <row r="3111" spans="1:13" x14ac:dyDescent="0.25">
      <c r="A3111" s="313"/>
      <c r="B3111" s="2" t="s">
        <v>210</v>
      </c>
      <c r="C3111" s="322"/>
      <c r="D3111" s="322"/>
      <c r="E3111" s="322"/>
      <c r="F3111" s="45">
        <v>-150000</v>
      </c>
      <c r="G3111" s="45"/>
      <c r="H3111" s="45"/>
      <c r="I3111" s="45"/>
      <c r="J3111" s="45">
        <v>0</v>
      </c>
      <c r="K3111" s="45">
        <v>0</v>
      </c>
      <c r="L3111" s="45">
        <v>0</v>
      </c>
      <c r="M3111" s="324">
        <f>+F3111</f>
        <v>-150000</v>
      </c>
    </row>
    <row r="3112" spans="1:13" x14ac:dyDescent="0.25">
      <c r="A3112" s="79"/>
      <c r="B3112" s="2" t="s">
        <v>220</v>
      </c>
      <c r="C3112" s="322"/>
      <c r="D3112" s="322"/>
      <c r="E3112" s="322"/>
      <c r="F3112" s="45"/>
      <c r="G3112" s="45"/>
      <c r="H3112" s="45"/>
      <c r="I3112" s="45">
        <v>-199527.01</v>
      </c>
      <c r="J3112" s="45">
        <v>-10763.74</v>
      </c>
      <c r="K3112" s="45">
        <v>0</v>
      </c>
      <c r="L3112" s="45">
        <f>-25566.52-70000</f>
        <v>-95566.52</v>
      </c>
      <c r="M3112" s="324">
        <f>+I3112+J3112+L3112</f>
        <v>-305857.27</v>
      </c>
    </row>
    <row r="3113" spans="1:13" x14ac:dyDescent="0.25">
      <c r="A3113" s="79" t="s">
        <v>89</v>
      </c>
      <c r="B3113" s="2" t="s">
        <v>90</v>
      </c>
      <c r="C3113" s="322"/>
      <c r="D3113" s="322"/>
      <c r="E3113" s="322"/>
      <c r="F3113" s="45"/>
      <c r="G3113" s="45"/>
      <c r="H3113" s="45"/>
      <c r="I3113" s="45" t="s">
        <v>222</v>
      </c>
      <c r="J3113" s="45">
        <v>0</v>
      </c>
      <c r="K3113" s="45">
        <v>0</v>
      </c>
      <c r="L3113" s="45">
        <v>0</v>
      </c>
      <c r="M3113" s="325"/>
    </row>
    <row r="3114" spans="1:13" x14ac:dyDescent="0.25">
      <c r="A3114" s="79" t="s">
        <v>91</v>
      </c>
      <c r="B3114" s="2" t="s">
        <v>92</v>
      </c>
      <c r="C3114" s="322"/>
      <c r="D3114" s="322"/>
      <c r="E3114" s="322"/>
      <c r="F3114" s="41">
        <v>0</v>
      </c>
      <c r="G3114" s="41">
        <v>0</v>
      </c>
      <c r="H3114" s="41">
        <v>0</v>
      </c>
      <c r="I3114" s="41">
        <v>0</v>
      </c>
      <c r="J3114" s="41">
        <v>0</v>
      </c>
      <c r="K3114" s="41">
        <v>0</v>
      </c>
      <c r="L3114" s="45">
        <v>0</v>
      </c>
      <c r="M3114" s="41">
        <v>0</v>
      </c>
    </row>
    <row r="3115" spans="1:13" x14ac:dyDescent="0.25">
      <c r="A3115" s="313"/>
      <c r="B3115" s="322" t="s">
        <v>93</v>
      </c>
      <c r="C3115" s="322"/>
      <c r="D3115" s="322" t="s">
        <v>94</v>
      </c>
      <c r="E3115" s="322"/>
      <c r="F3115" s="45">
        <v>0</v>
      </c>
      <c r="G3115" s="45">
        <v>0</v>
      </c>
      <c r="H3115" s="45">
        <v>0</v>
      </c>
      <c r="I3115" s="45">
        <v>0</v>
      </c>
      <c r="J3115" s="45">
        <v>0</v>
      </c>
      <c r="K3115" s="45">
        <v>0</v>
      </c>
      <c r="L3115" s="45">
        <v>0</v>
      </c>
      <c r="M3115" s="45">
        <v>0</v>
      </c>
    </row>
    <row r="3116" spans="1:13" x14ac:dyDescent="0.25">
      <c r="A3116" s="313"/>
      <c r="B3116" s="322" t="s">
        <v>95</v>
      </c>
      <c r="C3116" s="322"/>
      <c r="D3116" s="322"/>
      <c r="E3116" s="322"/>
      <c r="F3116" s="45">
        <v>0</v>
      </c>
      <c r="G3116" s="45">
        <v>0</v>
      </c>
      <c r="H3116" s="45">
        <v>0</v>
      </c>
      <c r="I3116" s="45">
        <v>0</v>
      </c>
      <c r="J3116" s="45">
        <v>0</v>
      </c>
      <c r="K3116" s="45">
        <v>0</v>
      </c>
      <c r="L3116" s="45">
        <v>0</v>
      </c>
      <c r="M3116" s="45">
        <v>0</v>
      </c>
    </row>
    <row r="3117" spans="1:13" x14ac:dyDescent="0.25">
      <c r="A3117" s="79" t="s">
        <v>96</v>
      </c>
      <c r="B3117" s="326" t="s">
        <v>97</v>
      </c>
      <c r="C3117" s="322"/>
      <c r="D3117" s="322"/>
      <c r="E3117" s="322"/>
      <c r="F3117" s="41">
        <v>0</v>
      </c>
      <c r="G3117" s="41">
        <v>0</v>
      </c>
      <c r="H3117" s="41">
        <v>0</v>
      </c>
      <c r="I3117" s="41">
        <v>0</v>
      </c>
      <c r="J3117" s="41">
        <v>0</v>
      </c>
      <c r="K3117" s="41">
        <v>0</v>
      </c>
      <c r="L3117" s="45">
        <v>0</v>
      </c>
      <c r="M3117" s="41">
        <v>0</v>
      </c>
    </row>
    <row r="3118" spans="1:13" x14ac:dyDescent="0.25">
      <c r="A3118" s="313"/>
      <c r="B3118" s="322" t="s">
        <v>98</v>
      </c>
      <c r="C3118" s="322"/>
      <c r="D3118" s="322"/>
      <c r="E3118" s="322"/>
      <c r="F3118" s="45">
        <v>0</v>
      </c>
      <c r="G3118" s="45">
        <v>0</v>
      </c>
      <c r="H3118" s="45">
        <v>0</v>
      </c>
      <c r="I3118" s="45">
        <v>0</v>
      </c>
      <c r="J3118" s="45">
        <v>0</v>
      </c>
      <c r="K3118" s="45">
        <v>0</v>
      </c>
      <c r="L3118" s="45">
        <v>0</v>
      </c>
      <c r="M3118" s="45">
        <v>0</v>
      </c>
    </row>
    <row r="3119" spans="1:13" x14ac:dyDescent="0.25">
      <c r="A3119" s="313"/>
      <c r="B3119" s="322" t="s">
        <v>99</v>
      </c>
      <c r="C3119" s="322"/>
      <c r="D3119" s="322"/>
      <c r="E3119" s="322"/>
      <c r="F3119" s="45">
        <v>0</v>
      </c>
      <c r="G3119" s="45">
        <v>0</v>
      </c>
      <c r="H3119" s="45">
        <v>0</v>
      </c>
      <c r="I3119" s="45">
        <v>0</v>
      </c>
      <c r="J3119" s="45">
        <v>0</v>
      </c>
      <c r="K3119" s="45">
        <v>0</v>
      </c>
      <c r="L3119" s="45">
        <v>0</v>
      </c>
      <c r="M3119" s="45">
        <v>0</v>
      </c>
    </row>
    <row r="3120" spans="1:13" x14ac:dyDescent="0.25">
      <c r="A3120" s="79" t="s">
        <v>100</v>
      </c>
      <c r="B3120" s="2" t="s">
        <v>101</v>
      </c>
      <c r="C3120" s="322"/>
      <c r="D3120" s="322"/>
      <c r="E3120" s="322"/>
      <c r="F3120" s="41">
        <v>0</v>
      </c>
      <c r="G3120" s="41">
        <v>0</v>
      </c>
      <c r="H3120" s="41">
        <v>0</v>
      </c>
      <c r="I3120" s="41">
        <v>0</v>
      </c>
      <c r="J3120" s="41">
        <v>0</v>
      </c>
      <c r="K3120" s="41">
        <v>0</v>
      </c>
      <c r="L3120" s="45">
        <v>0</v>
      </c>
      <c r="M3120" s="41">
        <v>0</v>
      </c>
    </row>
    <row r="3121" spans="1:15" x14ac:dyDescent="0.25">
      <c r="A3121" s="313"/>
      <c r="B3121" s="327" t="s">
        <v>102</v>
      </c>
      <c r="C3121" s="322"/>
      <c r="D3121" s="322"/>
      <c r="E3121" s="322"/>
      <c r="F3121" s="45">
        <v>0</v>
      </c>
      <c r="G3121" s="45">
        <v>0</v>
      </c>
      <c r="H3121" s="45">
        <v>0</v>
      </c>
      <c r="I3121" s="45">
        <v>0</v>
      </c>
      <c r="J3121" s="45">
        <v>0</v>
      </c>
      <c r="K3121" s="45">
        <v>0</v>
      </c>
      <c r="L3121" s="45">
        <v>0</v>
      </c>
      <c r="M3121" s="45">
        <v>0</v>
      </c>
    </row>
    <row r="3122" spans="1:15" x14ac:dyDescent="0.25">
      <c r="A3122" s="313"/>
      <c r="B3122" s="327" t="s">
        <v>103</v>
      </c>
      <c r="C3122" s="322"/>
      <c r="D3122" s="322"/>
      <c r="E3122" s="322"/>
      <c r="F3122" s="64">
        <v>0</v>
      </c>
      <c r="G3122" s="64">
        <v>0</v>
      </c>
      <c r="H3122" s="64">
        <v>0</v>
      </c>
      <c r="I3122" s="64">
        <v>0</v>
      </c>
      <c r="J3122" s="64">
        <v>0</v>
      </c>
      <c r="K3122" s="64">
        <v>0</v>
      </c>
      <c r="L3122" s="45">
        <v>0</v>
      </c>
      <c r="M3122" s="64">
        <v>0</v>
      </c>
    </row>
    <row r="3123" spans="1:15" x14ac:dyDescent="0.25">
      <c r="A3123" s="313"/>
      <c r="B3123" s="2" t="s">
        <v>104</v>
      </c>
      <c r="C3123" s="322"/>
      <c r="D3123" s="322"/>
      <c r="E3123" s="322"/>
      <c r="F3123" s="41">
        <f>+F3119+F3118+F3117+F3116+F3114+F3113</f>
        <v>0</v>
      </c>
      <c r="G3123" s="41">
        <f>+G3119+G3118+G3117+G3116+G3114+G3113</f>
        <v>0</v>
      </c>
      <c r="H3123" s="41">
        <f>+H3119+H3118+H3117+H3116+H3114+H3113</f>
        <v>0</v>
      </c>
      <c r="I3123" s="41">
        <v>0</v>
      </c>
      <c r="J3123" s="41">
        <v>0</v>
      </c>
      <c r="K3123" s="41">
        <v>0</v>
      </c>
      <c r="L3123" s="41">
        <v>0</v>
      </c>
      <c r="M3123" s="41">
        <f>+M3119+M3118+M3117+M3116+M3114+M3113</f>
        <v>0</v>
      </c>
    </row>
    <row r="3124" spans="1:15" x14ac:dyDescent="0.25">
      <c r="A3124" s="313"/>
      <c r="B3124" s="2"/>
      <c r="C3124" s="322"/>
      <c r="D3124" s="322"/>
      <c r="E3124" s="322"/>
      <c r="F3124" s="41"/>
      <c r="G3124" s="41"/>
      <c r="H3124" s="41"/>
      <c r="I3124" s="41"/>
      <c r="J3124" s="41"/>
      <c r="K3124" s="41"/>
      <c r="L3124" s="41"/>
      <c r="M3124" s="41"/>
    </row>
    <row r="3125" spans="1:15" x14ac:dyDescent="0.25">
      <c r="A3125" s="325"/>
      <c r="B3125" s="325"/>
      <c r="C3125" s="325"/>
      <c r="D3125" s="325"/>
      <c r="E3125" s="325"/>
      <c r="F3125" s="325"/>
      <c r="G3125" s="325"/>
      <c r="H3125" s="325"/>
      <c r="I3125" s="325"/>
      <c r="J3125" s="325"/>
      <c r="K3125" s="325"/>
      <c r="L3125" s="325"/>
      <c r="M3125" s="325"/>
    </row>
    <row r="3126" spans="1:15" ht="15.75" thickBot="1" x14ac:dyDescent="0.3">
      <c r="A3126" s="322"/>
      <c r="B3126" s="2" t="s">
        <v>105</v>
      </c>
      <c r="C3126" s="322"/>
      <c r="D3126" s="322"/>
      <c r="E3126" s="322"/>
      <c r="F3126" s="65">
        <f>+F3123+F3109+F3111</f>
        <v>20665046.350000001</v>
      </c>
      <c r="G3126" s="65">
        <f>+G3109</f>
        <v>25766840.510000002</v>
      </c>
      <c r="H3126" s="65">
        <f>+H3109</f>
        <v>36335649</v>
      </c>
      <c r="I3126" s="65">
        <f>+I3109</f>
        <v>23800287.960000001</v>
      </c>
      <c r="J3126" s="65">
        <f>+J3109+J3112</f>
        <v>37512884.520000003</v>
      </c>
      <c r="K3126" s="65">
        <f>+K3109+K3112</f>
        <v>30660398.789999999</v>
      </c>
      <c r="L3126" s="65">
        <f>+L3109+L3112</f>
        <v>26120364.560000002</v>
      </c>
      <c r="M3126" s="65">
        <f>+M3109+M3111+M3112</f>
        <v>200661944.67999995</v>
      </c>
      <c r="N3126" s="28"/>
      <c r="O3126" s="28"/>
    </row>
    <row r="3127" spans="1:15" ht="15.75" thickTop="1" x14ac:dyDescent="0.25">
      <c r="A3127" s="322"/>
      <c r="B3127" s="2"/>
      <c r="C3127" s="322"/>
      <c r="D3127" s="322"/>
      <c r="E3127" s="322"/>
      <c r="F3127" s="41"/>
      <c r="G3127" s="325"/>
      <c r="H3127" s="325"/>
      <c r="I3127" s="325"/>
      <c r="J3127" s="325"/>
      <c r="K3127" s="325"/>
      <c r="L3127" s="325"/>
      <c r="M3127" s="325"/>
    </row>
    <row r="3128" spans="1:15" x14ac:dyDescent="0.25">
      <c r="A3128" s="322"/>
      <c r="B3128" s="2"/>
      <c r="C3128" s="322"/>
      <c r="D3128" s="322"/>
      <c r="E3128" s="322"/>
      <c r="F3128" s="41"/>
      <c r="G3128" s="41"/>
      <c r="H3128" s="325"/>
      <c r="I3128" s="41"/>
      <c r="J3128" s="325"/>
      <c r="K3128" s="325"/>
      <c r="L3128" s="325"/>
      <c r="N3128" s="28"/>
    </row>
    <row r="3129" spans="1:15" x14ac:dyDescent="0.25">
      <c r="A3129" s="322"/>
      <c r="B3129" s="2"/>
      <c r="C3129" s="322"/>
      <c r="D3129" s="322"/>
      <c r="E3129" s="322"/>
      <c r="F3129" s="41" t="s">
        <v>199</v>
      </c>
      <c r="G3129" s="325"/>
      <c r="H3129" s="325"/>
      <c r="I3129" s="325"/>
      <c r="J3129" s="325"/>
      <c r="K3129" s="325"/>
      <c r="L3129" s="325"/>
    </row>
    <row r="3130" spans="1:15" x14ac:dyDescent="0.25">
      <c r="A3130" s="416" t="s">
        <v>106</v>
      </c>
      <c r="B3130" s="416"/>
      <c r="C3130" s="416"/>
      <c r="D3130" s="328"/>
      <c r="E3130" s="328"/>
      <c r="F3130" s="416" t="s">
        <v>107</v>
      </c>
      <c r="G3130" s="416"/>
      <c r="H3130" s="325"/>
      <c r="I3130" s="325"/>
      <c r="J3130" s="325"/>
      <c r="K3130" s="324"/>
      <c r="L3130" s="324"/>
    </row>
    <row r="3131" spans="1:15" x14ac:dyDescent="0.25">
      <c r="A3131" s="329"/>
      <c r="B3131" s="3"/>
      <c r="C3131" s="3"/>
      <c r="D3131" s="325"/>
      <c r="E3131" s="325"/>
      <c r="F3131" s="3"/>
      <c r="G3131" s="3"/>
      <c r="H3131" s="325"/>
      <c r="I3131" s="325"/>
      <c r="J3131" s="325"/>
      <c r="K3131" s="325"/>
    </row>
    <row r="3132" spans="1:15" x14ac:dyDescent="0.25">
      <c r="A3132" s="3"/>
      <c r="B3132" s="3"/>
      <c r="C3132" s="3"/>
      <c r="D3132" s="325"/>
      <c r="E3132" s="325"/>
      <c r="F3132" s="3"/>
      <c r="G3132" s="3"/>
      <c r="H3132" s="325"/>
      <c r="I3132" s="325"/>
      <c r="J3132" s="325"/>
      <c r="K3132" s="325"/>
    </row>
    <row r="3133" spans="1:15" x14ac:dyDescent="0.25">
      <c r="A3133" s="412" t="s">
        <v>205</v>
      </c>
      <c r="B3133" s="412"/>
      <c r="C3133" s="412"/>
      <c r="D3133" s="412"/>
      <c r="E3133" s="330"/>
      <c r="F3133" s="413" t="s">
        <v>206</v>
      </c>
      <c r="G3133" s="413"/>
      <c r="H3133" s="325"/>
      <c r="I3133" s="325"/>
      <c r="J3133" s="325"/>
      <c r="K3133" s="325"/>
    </row>
    <row r="3134" spans="1:15" x14ac:dyDescent="0.25">
      <c r="A3134" s="414" t="s">
        <v>108</v>
      </c>
      <c r="B3134" s="414"/>
      <c r="C3134" s="414"/>
      <c r="D3134" s="414"/>
      <c r="E3134" s="331"/>
      <c r="F3134" s="414" t="s">
        <v>195</v>
      </c>
      <c r="G3134" s="414"/>
      <c r="H3134" s="325"/>
      <c r="I3134" s="325"/>
      <c r="J3134" s="325"/>
      <c r="K3134" s="325"/>
    </row>
    <row r="3135" spans="1:15" x14ac:dyDescent="0.25">
      <c r="A3135" s="325"/>
      <c r="B3135" s="325"/>
      <c r="C3135" s="325"/>
      <c r="D3135" s="325"/>
      <c r="E3135" s="325"/>
      <c r="F3135" s="325"/>
      <c r="G3135" s="325"/>
      <c r="H3135" s="325"/>
      <c r="I3135" s="325"/>
      <c r="J3135" s="325"/>
      <c r="K3135" s="325"/>
    </row>
    <row r="3136" spans="1:15" x14ac:dyDescent="0.25">
      <c r="A3136" s="29"/>
      <c r="B3136" s="29"/>
      <c r="C3136" s="29"/>
      <c r="D3136" s="29"/>
      <c r="E3136" s="29"/>
      <c r="F3136" s="29"/>
      <c r="G3136" s="29"/>
      <c r="H3136" s="29"/>
      <c r="I3136" s="29"/>
      <c r="J3136" s="29"/>
    </row>
    <row r="3137" spans="1:10" x14ac:dyDescent="0.25">
      <c r="A3137" s="29"/>
      <c r="B3137" s="29"/>
      <c r="C3137" s="29"/>
      <c r="D3137" s="29"/>
      <c r="E3137" s="29"/>
      <c r="F3137" s="29"/>
      <c r="G3137" s="29"/>
      <c r="H3137" s="29"/>
      <c r="I3137" s="29"/>
      <c r="J3137" s="29"/>
    </row>
    <row r="3138" spans="1:10" x14ac:dyDescent="0.25">
      <c r="A3138" s="29"/>
      <c r="B3138" s="29"/>
      <c r="C3138" s="29"/>
      <c r="D3138" s="29"/>
      <c r="E3138" s="29"/>
      <c r="F3138" s="29"/>
      <c r="G3138" s="29"/>
      <c r="H3138" s="29"/>
      <c r="I3138" s="29"/>
      <c r="J3138" s="29"/>
    </row>
    <row r="3139" spans="1:10" x14ac:dyDescent="0.25">
      <c r="A3139" s="29"/>
      <c r="B3139" s="29"/>
      <c r="C3139" s="29"/>
      <c r="D3139" s="29"/>
      <c r="E3139" s="29"/>
      <c r="F3139" s="29"/>
      <c r="G3139" s="29"/>
      <c r="H3139" s="29"/>
      <c r="I3139" s="29"/>
      <c r="J3139" s="29"/>
    </row>
    <row r="3140" spans="1:10" x14ac:dyDescent="0.25">
      <c r="A3140" s="29"/>
      <c r="B3140" s="29"/>
      <c r="C3140" s="29"/>
      <c r="D3140" s="29"/>
      <c r="E3140" s="29"/>
      <c r="F3140" s="29"/>
      <c r="G3140" s="29"/>
      <c r="H3140" s="29"/>
      <c r="I3140" s="29"/>
      <c r="J3140" s="29"/>
    </row>
    <row r="3141" spans="1:10" x14ac:dyDescent="0.25">
      <c r="A3141" s="29"/>
      <c r="B3141" s="29"/>
      <c r="C3141" s="29"/>
      <c r="D3141" s="29"/>
      <c r="E3141" s="29"/>
      <c r="F3141" s="29"/>
      <c r="G3141" s="29"/>
      <c r="H3141" s="29"/>
      <c r="I3141" s="29"/>
      <c r="J3141" s="29"/>
    </row>
    <row r="3142" spans="1:10" x14ac:dyDescent="0.25">
      <c r="A3142" s="29"/>
      <c r="B3142" s="29"/>
      <c r="C3142" s="29"/>
      <c r="D3142" s="29"/>
      <c r="E3142" s="29"/>
      <c r="F3142" s="29"/>
      <c r="G3142" s="29"/>
      <c r="H3142" s="29"/>
      <c r="I3142" s="29"/>
      <c r="J3142" s="29"/>
    </row>
    <row r="3143" spans="1:10" x14ac:dyDescent="0.25">
      <c r="A3143" s="29"/>
      <c r="B3143" s="29"/>
      <c r="C3143" s="29"/>
      <c r="D3143" s="29"/>
      <c r="E3143" s="29"/>
      <c r="F3143" s="29"/>
      <c r="G3143" s="29"/>
      <c r="H3143" s="29"/>
      <c r="I3143" s="29"/>
      <c r="J3143" s="29"/>
    </row>
    <row r="3144" spans="1:10" x14ac:dyDescent="0.25">
      <c r="A3144" s="29"/>
      <c r="B3144" s="29"/>
      <c r="C3144" s="29"/>
      <c r="D3144" s="29"/>
      <c r="E3144" s="29"/>
      <c r="F3144" s="29"/>
      <c r="G3144" s="29"/>
      <c r="H3144" s="29"/>
      <c r="I3144" s="29"/>
      <c r="J3144" s="29"/>
    </row>
    <row r="3145" spans="1:10" x14ac:dyDescent="0.25">
      <c r="A3145" s="29"/>
      <c r="B3145" s="29"/>
      <c r="C3145" s="29"/>
      <c r="D3145" s="29"/>
      <c r="E3145" s="29"/>
      <c r="F3145" s="29"/>
      <c r="G3145" s="29"/>
      <c r="H3145" s="29"/>
      <c r="I3145" s="29"/>
      <c r="J3145" s="29"/>
    </row>
    <row r="3146" spans="1:10" x14ac:dyDescent="0.25">
      <c r="A3146" s="29"/>
      <c r="B3146" s="29"/>
      <c r="C3146" s="29"/>
      <c r="D3146" s="29"/>
      <c r="E3146" s="29"/>
      <c r="F3146" s="29"/>
      <c r="G3146" s="29"/>
      <c r="H3146" s="29"/>
      <c r="I3146" s="29"/>
      <c r="J3146" s="29"/>
    </row>
    <row r="3147" spans="1:10" x14ac:dyDescent="0.25">
      <c r="A3147" s="29"/>
      <c r="B3147" s="29"/>
      <c r="C3147" s="29"/>
      <c r="D3147" s="29"/>
      <c r="E3147" s="29"/>
      <c r="F3147" s="29"/>
      <c r="G3147" s="29"/>
      <c r="H3147" s="29"/>
      <c r="I3147" s="29"/>
      <c r="J3147" s="29"/>
    </row>
    <row r="3148" spans="1:10" x14ac:dyDescent="0.25">
      <c r="A3148" s="29"/>
      <c r="B3148" s="29"/>
      <c r="C3148" s="29"/>
      <c r="D3148" s="29"/>
      <c r="E3148" s="29"/>
      <c r="F3148" s="29"/>
      <c r="G3148" s="29"/>
      <c r="H3148" s="29"/>
      <c r="I3148" s="29"/>
      <c r="J3148" s="29"/>
    </row>
    <row r="3149" spans="1:10" x14ac:dyDescent="0.25">
      <c r="A3149" s="29"/>
      <c r="B3149" s="29"/>
      <c r="C3149" s="29"/>
      <c r="D3149" s="29"/>
      <c r="E3149" s="29"/>
      <c r="F3149" s="29"/>
      <c r="G3149" s="29"/>
      <c r="H3149" s="29"/>
      <c r="I3149" s="29"/>
      <c r="J3149" s="29"/>
    </row>
    <row r="3150" spans="1:10" x14ac:dyDescent="0.25">
      <c r="A3150" s="29"/>
      <c r="B3150" s="29"/>
      <c r="C3150" s="29"/>
      <c r="D3150" s="29"/>
      <c r="E3150" s="29"/>
      <c r="F3150" s="29"/>
      <c r="G3150" s="29"/>
      <c r="H3150" s="29"/>
      <c r="I3150" s="29"/>
      <c r="J3150" s="29"/>
    </row>
    <row r="3151" spans="1:10" x14ac:dyDescent="0.25">
      <c r="A3151" s="29"/>
      <c r="B3151" s="29"/>
      <c r="C3151" s="29"/>
      <c r="D3151" s="29"/>
      <c r="E3151" s="29"/>
      <c r="F3151" s="29"/>
      <c r="G3151" s="29"/>
      <c r="H3151" s="29"/>
      <c r="I3151" s="29"/>
      <c r="J3151" s="29"/>
    </row>
    <row r="3152" spans="1:10" x14ac:dyDescent="0.25">
      <c r="A3152" s="29"/>
      <c r="B3152" s="29"/>
      <c r="C3152" s="29"/>
      <c r="D3152" s="29"/>
      <c r="E3152" s="29"/>
      <c r="F3152" s="29"/>
      <c r="G3152" s="29"/>
      <c r="H3152" s="29"/>
      <c r="I3152" s="29"/>
      <c r="J3152" s="29"/>
    </row>
    <row r="3153" spans="1:14" x14ac:dyDescent="0.25">
      <c r="A3153" s="29"/>
      <c r="B3153" s="29"/>
      <c r="C3153" s="29"/>
      <c r="D3153" s="29"/>
      <c r="E3153" s="29"/>
      <c r="F3153" s="29"/>
      <c r="G3153" s="29"/>
      <c r="H3153" s="29"/>
      <c r="I3153" s="29"/>
      <c r="J3153" s="29"/>
    </row>
    <row r="3154" spans="1:14" x14ac:dyDescent="0.25">
      <c r="A3154" s="29"/>
      <c r="B3154" s="29"/>
      <c r="C3154" s="29"/>
      <c r="D3154" s="29"/>
      <c r="E3154" s="29"/>
      <c r="F3154" s="29"/>
      <c r="G3154" s="29"/>
      <c r="H3154" s="29"/>
      <c r="I3154" s="29"/>
      <c r="J3154" s="29"/>
    </row>
    <row r="3155" spans="1:14" x14ac:dyDescent="0.25">
      <c r="A3155" s="29"/>
      <c r="B3155" s="29"/>
      <c r="C3155" s="29"/>
      <c r="D3155" s="29"/>
      <c r="E3155" s="29"/>
      <c r="F3155" s="29"/>
      <c r="G3155" s="29"/>
      <c r="H3155" s="29"/>
      <c r="I3155" s="29"/>
      <c r="J3155" s="29"/>
    </row>
    <row r="3156" spans="1:14" x14ac:dyDescent="0.25">
      <c r="A3156" s="29"/>
      <c r="B3156" s="29"/>
      <c r="C3156" s="29"/>
      <c r="D3156" s="29"/>
      <c r="E3156" s="29"/>
      <c r="F3156" s="29"/>
      <c r="G3156" s="29"/>
      <c r="H3156" s="29"/>
      <c r="I3156" s="29"/>
      <c r="J3156" s="29"/>
    </row>
    <row r="3157" spans="1:14" x14ac:dyDescent="0.25">
      <c r="A3157" s="29"/>
      <c r="B3157" s="29"/>
      <c r="C3157" s="29"/>
      <c r="D3157" s="29"/>
      <c r="E3157" s="29"/>
      <c r="F3157" s="29"/>
      <c r="G3157" s="29"/>
      <c r="H3157" s="29"/>
      <c r="I3157" s="29"/>
      <c r="J3157" s="29"/>
    </row>
    <row r="3158" spans="1:14" x14ac:dyDescent="0.25">
      <c r="A3158" s="29"/>
      <c r="B3158" s="29"/>
      <c r="C3158" s="29"/>
      <c r="D3158" s="29"/>
      <c r="E3158" s="29"/>
      <c r="F3158" s="29"/>
      <c r="G3158" s="29"/>
      <c r="H3158" s="29"/>
      <c r="I3158" s="29"/>
      <c r="J3158" s="29"/>
    </row>
    <row r="3159" spans="1:14" x14ac:dyDescent="0.25">
      <c r="A3159" s="29"/>
      <c r="B3159" s="29"/>
      <c r="C3159" s="29"/>
      <c r="D3159" s="29"/>
      <c r="E3159" s="29"/>
      <c r="F3159" s="29"/>
      <c r="G3159" s="29"/>
      <c r="H3159" s="29"/>
      <c r="I3159" s="29"/>
      <c r="J3159" s="29"/>
    </row>
    <row r="3160" spans="1:14" x14ac:dyDescent="0.25">
      <c r="A3160" s="29"/>
      <c r="B3160" s="29"/>
      <c r="C3160" s="29"/>
      <c r="D3160" s="29"/>
      <c r="E3160" s="29"/>
      <c r="F3160" s="29"/>
      <c r="G3160" s="29"/>
      <c r="H3160" s="29"/>
      <c r="I3160" s="29"/>
      <c r="J3160" s="29"/>
    </row>
    <row r="3161" spans="1:14" x14ac:dyDescent="0.25">
      <c r="A3161" s="29"/>
      <c r="B3161" s="29"/>
      <c r="C3161" s="29"/>
      <c r="D3161" s="29"/>
      <c r="E3161" s="29"/>
      <c r="F3161" s="29"/>
      <c r="G3161" s="29"/>
      <c r="H3161" s="29"/>
      <c r="I3161" s="29"/>
      <c r="J3161" s="29"/>
    </row>
    <row r="3162" spans="1:14" x14ac:dyDescent="0.25">
      <c r="A3162" s="29"/>
      <c r="B3162" s="29"/>
      <c r="C3162" s="29"/>
      <c r="D3162" s="29"/>
      <c r="E3162" s="29"/>
      <c r="F3162" s="29"/>
      <c r="G3162" s="29"/>
      <c r="H3162" s="29"/>
      <c r="I3162" s="29"/>
      <c r="J3162" s="29"/>
    </row>
    <row r="3163" spans="1:14" x14ac:dyDescent="0.25">
      <c r="A3163" s="29"/>
      <c r="B3163" s="29"/>
      <c r="C3163" s="29"/>
      <c r="D3163" s="29"/>
      <c r="E3163" s="29"/>
      <c r="F3163" s="29"/>
      <c r="G3163" s="29"/>
      <c r="H3163" s="29"/>
      <c r="I3163" s="29"/>
      <c r="J3163" s="29"/>
    </row>
    <row r="3165" spans="1:14" ht="18" x14ac:dyDescent="0.25">
      <c r="A3165" s="312"/>
      <c r="B3165" s="312"/>
      <c r="C3165" s="312"/>
      <c r="D3165" s="312"/>
      <c r="E3165" s="312"/>
      <c r="F3165" s="312"/>
      <c r="G3165" s="312"/>
      <c r="H3165" s="312"/>
      <c r="I3165" s="312"/>
      <c r="J3165" s="312"/>
    </row>
    <row r="3166" spans="1:14" ht="15" customHeight="1" x14ac:dyDescent="0.25">
      <c r="A3166" s="409" t="s">
        <v>0</v>
      </c>
      <c r="B3166" s="409"/>
      <c r="C3166" s="409"/>
      <c r="D3166" s="409"/>
      <c r="E3166" s="409"/>
      <c r="F3166" s="409"/>
      <c r="G3166" s="409"/>
      <c r="H3166" s="409"/>
      <c r="I3166" s="409"/>
      <c r="J3166" s="409"/>
      <c r="K3166" s="409"/>
      <c r="L3166" s="409"/>
      <c r="M3166" s="409"/>
      <c r="N3166" s="409"/>
    </row>
    <row r="3167" spans="1:14" ht="15" customHeight="1" x14ac:dyDescent="0.25">
      <c r="A3167" s="410" t="s">
        <v>211</v>
      </c>
      <c r="B3167" s="410"/>
      <c r="C3167" s="410"/>
      <c r="D3167" s="410"/>
      <c r="E3167" s="410"/>
      <c r="F3167" s="410"/>
      <c r="G3167" s="410"/>
      <c r="H3167" s="410"/>
      <c r="I3167" s="410"/>
      <c r="J3167" s="410"/>
      <c r="K3167" s="410"/>
      <c r="L3167" s="410"/>
      <c r="M3167" s="410"/>
      <c r="N3167" s="410"/>
    </row>
    <row r="3168" spans="1:14" x14ac:dyDescent="0.25">
      <c r="A3168" s="32" t="s">
        <v>3</v>
      </c>
      <c r="B3168" s="33" t="s">
        <v>4</v>
      </c>
      <c r="C3168" s="5"/>
      <c r="D3168" s="5"/>
      <c r="E3168" s="6"/>
      <c r="F3168" s="250" t="s">
        <v>5</v>
      </c>
      <c r="G3168" s="251" t="s">
        <v>6</v>
      </c>
      <c r="H3168" s="251" t="s">
        <v>109</v>
      </c>
      <c r="I3168" s="251" t="s">
        <v>141</v>
      </c>
      <c r="J3168" s="251" t="s">
        <v>142</v>
      </c>
      <c r="K3168" s="251" t="s">
        <v>143</v>
      </c>
      <c r="L3168" s="251" t="s">
        <v>144</v>
      </c>
      <c r="M3168" s="251" t="s">
        <v>153</v>
      </c>
      <c r="N3168" s="252" t="s">
        <v>7</v>
      </c>
    </row>
    <row r="3169" spans="1:14" x14ac:dyDescent="0.25">
      <c r="A3169" s="316" t="s">
        <v>8</v>
      </c>
      <c r="B3169" s="317" t="s">
        <v>9</v>
      </c>
      <c r="C3169" s="317"/>
      <c r="D3169" s="40"/>
      <c r="E3169" s="40"/>
      <c r="F3169" s="41">
        <f t="shared" ref="F3169:K3169" si="147">SUM(F3170:F3174)</f>
        <v>18624615.859999999</v>
      </c>
      <c r="G3169" s="41">
        <f t="shared" si="147"/>
        <v>18894805.859999999</v>
      </c>
      <c r="H3169" s="41">
        <f t="shared" si="147"/>
        <v>24489037.419999998</v>
      </c>
      <c r="I3169" s="41">
        <f t="shared" si="147"/>
        <v>19066455.550000001</v>
      </c>
      <c r="J3169" s="41">
        <f t="shared" si="147"/>
        <v>32417458.310000002</v>
      </c>
      <c r="K3169" s="41">
        <f t="shared" si="147"/>
        <v>18473060.48</v>
      </c>
      <c r="L3169" s="41">
        <f>SUM(L3170:L3174)</f>
        <v>18467204.420000002</v>
      </c>
      <c r="M3169" s="41">
        <f>SUM(M3170:M3174)</f>
        <v>22020335.789999999</v>
      </c>
      <c r="N3169" s="41">
        <f>+N3170+N3171+N3173+N3172+N3174</f>
        <v>172452973.68999997</v>
      </c>
    </row>
    <row r="3170" spans="1:14" x14ac:dyDescent="0.25">
      <c r="A3170" s="313"/>
      <c r="B3170" s="314" t="s">
        <v>10</v>
      </c>
      <c r="C3170" s="315"/>
      <c r="D3170" s="315"/>
      <c r="E3170" s="40"/>
      <c r="F3170" s="45">
        <v>15899530.83</v>
      </c>
      <c r="G3170" s="45">
        <v>16139904.73</v>
      </c>
      <c r="H3170" s="45">
        <v>21750400.789999999</v>
      </c>
      <c r="I3170" s="45">
        <v>16323896.42</v>
      </c>
      <c r="J3170" s="45">
        <v>15746328.630000001</v>
      </c>
      <c r="K3170" s="45">
        <v>15760728.630000001</v>
      </c>
      <c r="L3170" s="45">
        <v>15751328.630000001</v>
      </c>
      <c r="M3170" s="45">
        <v>19314769.800000001</v>
      </c>
      <c r="N3170" s="45">
        <f>SUM(F3170:M3170)</f>
        <v>136686888.45999998</v>
      </c>
    </row>
    <row r="3171" spans="1:14" x14ac:dyDescent="0.25">
      <c r="A3171" s="313"/>
      <c r="B3171" s="314" t="s">
        <v>11</v>
      </c>
      <c r="C3171" s="315"/>
      <c r="D3171" s="315"/>
      <c r="E3171" s="40"/>
      <c r="F3171" s="45">
        <v>280000</v>
      </c>
      <c r="G3171" s="45">
        <v>280000</v>
      </c>
      <c r="H3171" s="45">
        <v>280000</v>
      </c>
      <c r="I3171" s="45">
        <v>280000</v>
      </c>
      <c r="J3171" s="45">
        <v>14246028.390000001</v>
      </c>
      <c r="K3171" s="45">
        <v>285000</v>
      </c>
      <c r="L3171" s="45">
        <v>290000</v>
      </c>
      <c r="M3171" s="45">
        <v>280000</v>
      </c>
      <c r="N3171" s="45">
        <f t="shared" ref="N3171:N3174" si="148">SUM(F3171:M3171)</f>
        <v>16221028.390000001</v>
      </c>
    </row>
    <row r="3172" spans="1:14" x14ac:dyDescent="0.25">
      <c r="A3172" s="313"/>
      <c r="B3172" s="314" t="s">
        <v>212</v>
      </c>
      <c r="C3172" s="318"/>
      <c r="D3172" s="318"/>
      <c r="E3172" s="40"/>
      <c r="F3172" s="45">
        <v>0</v>
      </c>
      <c r="G3172" s="45">
        <v>0</v>
      </c>
      <c r="H3172" s="45">
        <v>0</v>
      </c>
      <c r="I3172" s="45">
        <v>0</v>
      </c>
      <c r="J3172" s="45">
        <v>0</v>
      </c>
      <c r="K3172" s="45">
        <v>0</v>
      </c>
      <c r="L3172" s="45">
        <v>0</v>
      </c>
      <c r="M3172" s="45">
        <v>0</v>
      </c>
      <c r="N3172" s="45">
        <f t="shared" si="148"/>
        <v>0</v>
      </c>
    </row>
    <row r="3173" spans="1:14" x14ac:dyDescent="0.25">
      <c r="A3173" s="313"/>
      <c r="B3173" s="314" t="s">
        <v>213</v>
      </c>
      <c r="C3173" s="318"/>
      <c r="D3173" s="318"/>
      <c r="E3173" s="40"/>
      <c r="F3173" s="45">
        <v>0</v>
      </c>
      <c r="G3173" s="45">
        <v>0</v>
      </c>
      <c r="H3173" s="45">
        <v>0</v>
      </c>
      <c r="I3173" s="45">
        <v>0</v>
      </c>
      <c r="J3173" s="45">
        <v>0</v>
      </c>
      <c r="K3173" s="45">
        <v>0</v>
      </c>
      <c r="L3173" s="45">
        <v>0</v>
      </c>
      <c r="M3173" s="45">
        <v>0</v>
      </c>
      <c r="N3173" s="45">
        <f t="shared" si="148"/>
        <v>0</v>
      </c>
    </row>
    <row r="3174" spans="1:14" x14ac:dyDescent="0.25">
      <c r="A3174" s="313"/>
      <c r="B3174" s="333" t="s">
        <v>214</v>
      </c>
      <c r="C3174" s="333"/>
      <c r="D3174" s="333"/>
      <c r="E3174" s="40"/>
      <c r="F3174" s="45">
        <v>2445085.0299999998</v>
      </c>
      <c r="G3174" s="45">
        <v>2474901.13</v>
      </c>
      <c r="H3174" s="45">
        <v>2458636.63</v>
      </c>
      <c r="I3174" s="45">
        <v>2462559.13</v>
      </c>
      <c r="J3174" s="45">
        <v>2425101.29</v>
      </c>
      <c r="K3174" s="45">
        <v>2427331.85</v>
      </c>
      <c r="L3174" s="45">
        <v>2425875.79</v>
      </c>
      <c r="M3174" s="45">
        <v>2425565.9900000002</v>
      </c>
      <c r="N3174" s="45">
        <f t="shared" si="148"/>
        <v>19545056.840000004</v>
      </c>
    </row>
    <row r="3175" spans="1:14" x14ac:dyDescent="0.25">
      <c r="A3175" s="316" t="s">
        <v>12</v>
      </c>
      <c r="B3175" s="320" t="s">
        <v>13</v>
      </c>
      <c r="C3175" s="315"/>
      <c r="D3175" s="40"/>
      <c r="E3175" s="40"/>
      <c r="F3175" s="41">
        <f>+F3177+F3179+F3180+F3181+F3176</f>
        <v>741387.33000000007</v>
      </c>
      <c r="G3175" s="41">
        <f>+G3177+G3179+G3180+G3181+G3176+G3187</f>
        <v>4823459.1399999997</v>
      </c>
      <c r="H3175" s="41">
        <f t="shared" ref="H3175:L3175" si="149">SUM(H3176:H3187)</f>
        <v>3270508.74</v>
      </c>
      <c r="I3175" s="41">
        <f t="shared" si="149"/>
        <v>1440104.1400000001</v>
      </c>
      <c r="J3175" s="41">
        <f t="shared" si="149"/>
        <v>3218621.25</v>
      </c>
      <c r="K3175" s="41">
        <f t="shared" si="149"/>
        <v>5205328.83</v>
      </c>
      <c r="L3175" s="41">
        <f t="shared" si="149"/>
        <v>2012606.6400000001</v>
      </c>
      <c r="M3175" s="41">
        <f>SUM(M3176:M3187)</f>
        <v>2272803.38</v>
      </c>
      <c r="N3175" s="41">
        <f>SUM(N3176:N3187)</f>
        <v>22984819.449999999</v>
      </c>
    </row>
    <row r="3176" spans="1:14" x14ac:dyDescent="0.25">
      <c r="A3176" s="313"/>
      <c r="B3176" s="314" t="s">
        <v>14</v>
      </c>
      <c r="C3176" s="315"/>
      <c r="D3176" s="315"/>
      <c r="E3176" s="40"/>
      <c r="F3176" s="45">
        <v>164489.32</v>
      </c>
      <c r="G3176" s="45">
        <v>506422.8</v>
      </c>
      <c r="H3176" s="45">
        <v>409354.01</v>
      </c>
      <c r="I3176" s="45">
        <v>262674.03000000003</v>
      </c>
      <c r="J3176" s="45">
        <v>552634.66</v>
      </c>
      <c r="K3176" s="45">
        <v>932366.17</v>
      </c>
      <c r="L3176" s="45">
        <v>14170</v>
      </c>
      <c r="M3176" s="45">
        <v>494091.83</v>
      </c>
      <c r="N3176" s="45">
        <f>SUM(F3176:M3176)</f>
        <v>3336202.82</v>
      </c>
    </row>
    <row r="3177" spans="1:14" x14ac:dyDescent="0.25">
      <c r="A3177" s="321"/>
      <c r="B3177" s="322" t="s">
        <v>15</v>
      </c>
      <c r="C3177" s="333"/>
      <c r="D3177" s="333"/>
      <c r="E3177" s="40"/>
      <c r="F3177" s="45">
        <v>0</v>
      </c>
      <c r="G3177" s="45">
        <v>0</v>
      </c>
      <c r="H3177" s="45">
        <v>200940.01</v>
      </c>
      <c r="I3177" s="45">
        <v>16980</v>
      </c>
      <c r="J3177" s="45">
        <v>166980.01</v>
      </c>
      <c r="K3177" s="45">
        <v>316980.02</v>
      </c>
      <c r="L3177" s="45">
        <v>16980</v>
      </c>
      <c r="M3177" s="45">
        <v>166980.01</v>
      </c>
      <c r="N3177" s="45">
        <f t="shared" ref="N3177:N3187" si="150">SUM(F3177:M3177)</f>
        <v>885840.05</v>
      </c>
    </row>
    <row r="3178" spans="1:14" x14ac:dyDescent="0.25">
      <c r="A3178" s="313"/>
      <c r="B3178" s="314" t="s">
        <v>16</v>
      </c>
      <c r="C3178" s="315"/>
      <c r="D3178" s="315"/>
      <c r="E3178" s="40"/>
      <c r="F3178" s="45">
        <v>0</v>
      </c>
      <c r="G3178" s="45">
        <v>0</v>
      </c>
      <c r="H3178" s="45">
        <v>284927.5</v>
      </c>
      <c r="I3178" s="45">
        <v>0</v>
      </c>
      <c r="J3178" s="45">
        <v>0</v>
      </c>
      <c r="K3178" s="45">
        <v>723350</v>
      </c>
      <c r="L3178" s="45">
        <v>0</v>
      </c>
      <c r="M3178" s="45">
        <v>390600</v>
      </c>
      <c r="N3178" s="45">
        <f t="shared" si="150"/>
        <v>1398877.5</v>
      </c>
    </row>
    <row r="3179" spans="1:14" x14ac:dyDescent="0.25">
      <c r="A3179" s="313"/>
      <c r="B3179" s="333" t="s">
        <v>17</v>
      </c>
      <c r="C3179" s="333"/>
      <c r="D3179" s="333"/>
      <c r="E3179" s="40"/>
      <c r="F3179" s="45">
        <v>0</v>
      </c>
      <c r="G3179" s="45">
        <v>0</v>
      </c>
      <c r="H3179" s="45">
        <v>0</v>
      </c>
      <c r="I3179" s="45">
        <v>0</v>
      </c>
      <c r="J3179" s="45">
        <v>0</v>
      </c>
      <c r="K3179" s="45">
        <v>0</v>
      </c>
      <c r="L3179" s="45">
        <v>0</v>
      </c>
      <c r="M3179" s="45">
        <v>0</v>
      </c>
      <c r="N3179" s="45">
        <f t="shared" si="150"/>
        <v>0</v>
      </c>
    </row>
    <row r="3180" spans="1:14" x14ac:dyDescent="0.25">
      <c r="A3180" s="313"/>
      <c r="B3180" s="314" t="s">
        <v>18</v>
      </c>
      <c r="C3180" s="315"/>
      <c r="D3180" s="315"/>
      <c r="E3180" s="52"/>
      <c r="F3180" s="45">
        <v>450000.01</v>
      </c>
      <c r="G3180" s="45">
        <v>1935766.16</v>
      </c>
      <c r="H3180" s="45">
        <v>1039478.08</v>
      </c>
      <c r="I3180" s="45">
        <v>956548.11</v>
      </c>
      <c r="J3180" s="45">
        <v>1507618.1</v>
      </c>
      <c r="K3180" s="45">
        <v>1359548.1</v>
      </c>
      <c r="L3180" s="45">
        <f>1181918.1+17700</f>
        <v>1199618.1000000001</v>
      </c>
      <c r="M3180" s="45">
        <v>916922</v>
      </c>
      <c r="N3180" s="45">
        <f t="shared" si="150"/>
        <v>9365498.6600000001</v>
      </c>
    </row>
    <row r="3181" spans="1:14" x14ac:dyDescent="0.25">
      <c r="A3181" s="313"/>
      <c r="B3181" s="314" t="s">
        <v>19</v>
      </c>
      <c r="C3181" s="315"/>
      <c r="D3181" s="315"/>
      <c r="E3181" s="40"/>
      <c r="F3181" s="45">
        <v>126898</v>
      </c>
      <c r="G3181" s="45">
        <v>1973143.58</v>
      </c>
      <c r="H3181" s="45">
        <v>126898</v>
      </c>
      <c r="I3181" s="45">
        <v>25582</v>
      </c>
      <c r="J3181" s="45">
        <v>124933</v>
      </c>
      <c r="K3181" s="45">
        <v>0</v>
      </c>
      <c r="L3181" s="45">
        <v>228074</v>
      </c>
      <c r="M3181" s="45">
        <v>0</v>
      </c>
      <c r="N3181" s="45">
        <f t="shared" si="150"/>
        <v>2605528.58</v>
      </c>
    </row>
    <row r="3182" spans="1:14" x14ac:dyDescent="0.25">
      <c r="A3182" s="313"/>
      <c r="B3182" s="314" t="s">
        <v>197</v>
      </c>
      <c r="C3182" s="315"/>
      <c r="D3182" s="315"/>
      <c r="E3182" s="40"/>
      <c r="F3182" s="45">
        <v>0</v>
      </c>
      <c r="G3182" s="45">
        <v>0</v>
      </c>
      <c r="H3182" s="45">
        <v>0</v>
      </c>
      <c r="I3182" s="45">
        <v>0</v>
      </c>
      <c r="J3182" s="45">
        <v>0</v>
      </c>
      <c r="K3182" s="45">
        <v>0</v>
      </c>
      <c r="L3182" s="45">
        <v>0</v>
      </c>
      <c r="M3182" s="45">
        <v>0</v>
      </c>
      <c r="N3182" s="45">
        <f t="shared" si="150"/>
        <v>0</v>
      </c>
    </row>
    <row r="3183" spans="1:14" x14ac:dyDescent="0.25">
      <c r="A3183" s="313"/>
      <c r="B3183" s="322" t="s">
        <v>20</v>
      </c>
      <c r="C3183" s="315"/>
      <c r="D3183" s="315"/>
      <c r="E3183" s="40"/>
      <c r="F3183" s="45">
        <v>0</v>
      </c>
      <c r="G3183" s="45">
        <v>0</v>
      </c>
      <c r="H3183" s="45">
        <v>746300</v>
      </c>
      <c r="I3183" s="45">
        <v>0</v>
      </c>
      <c r="J3183" s="45">
        <v>253749.94</v>
      </c>
      <c r="K3183" s="45">
        <v>499810</v>
      </c>
      <c r="L3183" s="45">
        <v>0</v>
      </c>
      <c r="M3183" s="45">
        <v>249725</v>
      </c>
      <c r="N3183" s="45">
        <f t="shared" si="150"/>
        <v>1749584.94</v>
      </c>
    </row>
    <row r="3184" spans="1:14" x14ac:dyDescent="0.25">
      <c r="A3184" s="313"/>
      <c r="B3184" s="333" t="s">
        <v>21</v>
      </c>
      <c r="C3184" s="333"/>
      <c r="D3184" s="333"/>
      <c r="E3184" s="333"/>
      <c r="F3184" s="45">
        <v>0</v>
      </c>
      <c r="G3184" s="45">
        <v>0</v>
      </c>
      <c r="H3184" s="45">
        <v>0</v>
      </c>
      <c r="I3184" s="45">
        <v>0</v>
      </c>
      <c r="J3184" s="45">
        <v>0</v>
      </c>
      <c r="K3184" s="45">
        <v>0</v>
      </c>
      <c r="L3184" s="45">
        <v>0</v>
      </c>
      <c r="M3184" s="45">
        <v>0</v>
      </c>
      <c r="N3184" s="45">
        <f t="shared" si="150"/>
        <v>0</v>
      </c>
    </row>
    <row r="3185" spans="1:14" x14ac:dyDescent="0.25">
      <c r="A3185" s="313"/>
      <c r="B3185" s="322" t="s">
        <v>22</v>
      </c>
      <c r="C3185" s="333"/>
      <c r="D3185" s="333"/>
      <c r="E3185" s="333"/>
      <c r="F3185" s="45">
        <v>0</v>
      </c>
      <c r="G3185" s="45">
        <v>0</v>
      </c>
      <c r="H3185" s="45">
        <v>54484.54</v>
      </c>
      <c r="I3185" s="45">
        <v>178320</v>
      </c>
      <c r="J3185" s="45">
        <v>204484.54</v>
      </c>
      <c r="K3185" s="45">
        <v>204484.54</v>
      </c>
      <c r="L3185" s="45">
        <v>204484.54</v>
      </c>
      <c r="M3185" s="45">
        <v>54484.54</v>
      </c>
      <c r="N3185" s="45">
        <f t="shared" si="150"/>
        <v>900742.70000000007</v>
      </c>
    </row>
    <row r="3186" spans="1:14" x14ac:dyDescent="0.25">
      <c r="A3186" s="313"/>
      <c r="B3186" s="322" t="s">
        <v>23</v>
      </c>
      <c r="C3186" s="333"/>
      <c r="D3186" s="333"/>
      <c r="E3186" s="40"/>
      <c r="F3186" s="45">
        <v>0</v>
      </c>
      <c r="G3186" s="45">
        <v>0</v>
      </c>
      <c r="H3186" s="45">
        <v>0</v>
      </c>
      <c r="I3186" s="45">
        <v>0</v>
      </c>
      <c r="J3186" s="45">
        <v>0</v>
      </c>
      <c r="K3186" s="45">
        <v>0</v>
      </c>
      <c r="L3186" s="45">
        <v>0</v>
      </c>
      <c r="M3186" s="45">
        <v>0</v>
      </c>
      <c r="N3186" s="45">
        <f t="shared" si="150"/>
        <v>0</v>
      </c>
    </row>
    <row r="3187" spans="1:14" x14ac:dyDescent="0.25">
      <c r="A3187" s="313"/>
      <c r="B3187" s="333" t="s">
        <v>215</v>
      </c>
      <c r="C3187" s="333"/>
      <c r="D3187" s="333"/>
      <c r="E3187" s="40"/>
      <c r="F3187" s="45">
        <v>0</v>
      </c>
      <c r="G3187" s="45">
        <v>408126.6</v>
      </c>
      <c r="H3187" s="45">
        <v>408126.6</v>
      </c>
      <c r="I3187" s="45">
        <v>0</v>
      </c>
      <c r="J3187" s="45">
        <v>408221</v>
      </c>
      <c r="K3187" s="45">
        <v>1168790</v>
      </c>
      <c r="L3187" s="45">
        <v>349280</v>
      </c>
      <c r="M3187" s="45">
        <v>0</v>
      </c>
      <c r="N3187" s="45">
        <f t="shared" si="150"/>
        <v>2742544.2</v>
      </c>
    </row>
    <row r="3188" spans="1:14" x14ac:dyDescent="0.25">
      <c r="A3188" s="316" t="s">
        <v>24</v>
      </c>
      <c r="B3188" s="320" t="s">
        <v>25</v>
      </c>
      <c r="C3188" s="315"/>
      <c r="D3188" s="40"/>
      <c r="E3188" s="40"/>
      <c r="F3188" s="41">
        <f>+F3191+F3189+F3190+F3192+F3193+F3194+F3195</f>
        <v>1449043.16</v>
      </c>
      <c r="G3188" s="41">
        <f>+G3191+G3189+G3190+G3192+G3193+G3194+G3195</f>
        <v>2048575.51</v>
      </c>
      <c r="H3188" s="41">
        <f>+H3191+H3189+H3190+H3192+H3193+H3194+H3195+H3198</f>
        <v>8426304.1999999993</v>
      </c>
      <c r="I3188" s="41">
        <f t="shared" ref="I3188:N3188" si="151">SUM(I3189:I3198)</f>
        <v>2694928.26</v>
      </c>
      <c r="J3188" s="41">
        <f t="shared" si="151"/>
        <v>1887568.7</v>
      </c>
      <c r="K3188" s="41">
        <f t="shared" si="151"/>
        <v>4919880.34</v>
      </c>
      <c r="L3188" s="41">
        <f t="shared" si="151"/>
        <v>5463555.1400000006</v>
      </c>
      <c r="M3188" s="41">
        <f t="shared" si="151"/>
        <v>5690730.2799999993</v>
      </c>
      <c r="N3188" s="41">
        <f t="shared" si="151"/>
        <v>32580585.590000004</v>
      </c>
    </row>
    <row r="3189" spans="1:14" x14ac:dyDescent="0.25">
      <c r="A3189" s="313"/>
      <c r="B3189" s="333" t="s">
        <v>216</v>
      </c>
      <c r="C3189" s="333"/>
      <c r="D3189" s="333"/>
      <c r="E3189" s="40"/>
      <c r="F3189" s="45">
        <v>0</v>
      </c>
      <c r="G3189" s="45">
        <v>341940.2</v>
      </c>
      <c r="H3189" s="45">
        <v>1534209.8</v>
      </c>
      <c r="I3189" s="45">
        <v>368861.6</v>
      </c>
      <c r="J3189" s="45">
        <v>168228.2</v>
      </c>
      <c r="K3189" s="45">
        <v>214931.1</v>
      </c>
      <c r="L3189" s="45">
        <v>0</v>
      </c>
      <c r="M3189" s="45">
        <v>346256.2</v>
      </c>
      <c r="N3189" s="45">
        <f>SUM(F3189:M3189)</f>
        <v>2974427.1000000006</v>
      </c>
    </row>
    <row r="3190" spans="1:14" x14ac:dyDescent="0.25">
      <c r="A3190" s="313"/>
      <c r="B3190" s="314" t="s">
        <v>26</v>
      </c>
      <c r="C3190" s="315"/>
      <c r="D3190" s="315"/>
      <c r="E3190" s="40"/>
      <c r="F3190" s="45">
        <v>0</v>
      </c>
      <c r="G3190" s="45">
        <v>0</v>
      </c>
      <c r="H3190" s="45">
        <v>0</v>
      </c>
      <c r="I3190" s="45">
        <v>428104</v>
      </c>
      <c r="J3190" s="45">
        <v>0</v>
      </c>
      <c r="K3190" s="45">
        <v>11698.51</v>
      </c>
      <c r="L3190" s="45">
        <v>54870</v>
      </c>
      <c r="M3190" s="45">
        <v>0</v>
      </c>
      <c r="N3190" s="45">
        <f t="shared" ref="N3190:N3195" si="152">SUM(F3190:M3190)</f>
        <v>494672.51</v>
      </c>
    </row>
    <row r="3191" spans="1:14" x14ac:dyDescent="0.25">
      <c r="A3191" s="313"/>
      <c r="B3191" s="333" t="s">
        <v>217</v>
      </c>
      <c r="C3191" s="333"/>
      <c r="D3191" s="333"/>
      <c r="E3191" s="40"/>
      <c r="F3191" s="45">
        <v>0</v>
      </c>
      <c r="G3191" s="45">
        <v>0</v>
      </c>
      <c r="H3191" s="45">
        <v>0</v>
      </c>
      <c r="I3191" s="45">
        <v>0</v>
      </c>
      <c r="J3191" s="45">
        <v>0</v>
      </c>
      <c r="K3191" s="45">
        <v>0</v>
      </c>
      <c r="L3191" s="45">
        <v>0</v>
      </c>
      <c r="M3191" s="45">
        <v>495750.87</v>
      </c>
      <c r="N3191" s="45">
        <f t="shared" si="152"/>
        <v>495750.87</v>
      </c>
    </row>
    <row r="3192" spans="1:14" x14ac:dyDescent="0.25">
      <c r="A3192" s="313"/>
      <c r="B3192" s="333" t="s">
        <v>27</v>
      </c>
      <c r="C3192" s="333"/>
      <c r="D3192" s="333"/>
      <c r="E3192" s="40"/>
      <c r="F3192" s="45">
        <v>0</v>
      </c>
      <c r="G3192" s="45">
        <v>0</v>
      </c>
      <c r="H3192" s="45">
        <v>0</v>
      </c>
      <c r="I3192" s="45">
        <v>0</v>
      </c>
      <c r="J3192" s="45">
        <v>0</v>
      </c>
      <c r="K3192" s="45">
        <v>0</v>
      </c>
      <c r="L3192" s="45">
        <v>0</v>
      </c>
      <c r="M3192" s="45">
        <v>0</v>
      </c>
      <c r="N3192" s="45">
        <f t="shared" si="152"/>
        <v>0</v>
      </c>
    </row>
    <row r="3193" spans="1:14" x14ac:dyDescent="0.25">
      <c r="A3193" s="313"/>
      <c r="B3193" s="333" t="s">
        <v>218</v>
      </c>
      <c r="C3193" s="333"/>
      <c r="D3193" s="333"/>
      <c r="E3193" s="40"/>
      <c r="F3193" s="45">
        <v>0</v>
      </c>
      <c r="G3193" s="45">
        <v>0</v>
      </c>
      <c r="H3193" s="45">
        <v>0</v>
      </c>
      <c r="I3193" s="45">
        <v>0</v>
      </c>
      <c r="J3193" s="45">
        <v>0</v>
      </c>
      <c r="K3193" s="45">
        <f>162792.9+224701.5</f>
        <v>387494.40000000002</v>
      </c>
      <c r="L3193" s="45">
        <f>91332-17700</f>
        <v>73632</v>
      </c>
      <c r="M3193" s="45">
        <v>1231920</v>
      </c>
      <c r="N3193" s="45">
        <f t="shared" si="152"/>
        <v>1693046.4</v>
      </c>
    </row>
    <row r="3194" spans="1:14" x14ac:dyDescent="0.25">
      <c r="A3194" s="313"/>
      <c r="B3194" s="333" t="s">
        <v>219</v>
      </c>
      <c r="C3194" s="333"/>
      <c r="D3194" s="333"/>
      <c r="E3194" s="40"/>
      <c r="F3194" s="45">
        <v>0</v>
      </c>
      <c r="G3194" s="45">
        <v>0</v>
      </c>
      <c r="H3194" s="45">
        <v>1700000</v>
      </c>
      <c r="I3194" s="45">
        <v>0</v>
      </c>
      <c r="J3194" s="45">
        <v>0</v>
      </c>
      <c r="K3194" s="45">
        <v>300136.49</v>
      </c>
      <c r="L3194" s="45">
        <v>2031975.67</v>
      </c>
      <c r="M3194" s="45">
        <f>485469.53+353632.01</f>
        <v>839101.54</v>
      </c>
      <c r="N3194" s="45">
        <f t="shared" si="152"/>
        <v>4871213.7</v>
      </c>
    </row>
    <row r="3195" spans="1:14" x14ac:dyDescent="0.25">
      <c r="A3195" s="313"/>
      <c r="B3195" s="322" t="s">
        <v>200</v>
      </c>
      <c r="C3195" s="333"/>
      <c r="D3195" s="333"/>
      <c r="E3195" s="40"/>
      <c r="F3195" s="45">
        <v>1449043.16</v>
      </c>
      <c r="G3195" s="45">
        <v>1706635.31</v>
      </c>
      <c r="H3195" s="45">
        <v>2298413.81</v>
      </c>
      <c r="I3195" s="45">
        <v>1611312.82</v>
      </c>
      <c r="J3195" s="45">
        <v>1650840.56</v>
      </c>
      <c r="K3195" s="45">
        <v>2911361.93</v>
      </c>
      <c r="L3195" s="45">
        <v>1843761.82</v>
      </c>
      <c r="M3195" s="45">
        <v>1800529.73</v>
      </c>
      <c r="N3195" s="45">
        <f t="shared" si="152"/>
        <v>15271899.140000001</v>
      </c>
    </row>
    <row r="3196" spans="1:14" x14ac:dyDescent="0.25">
      <c r="A3196" s="313"/>
      <c r="B3196" s="54" t="s">
        <v>30</v>
      </c>
      <c r="C3196" s="333"/>
      <c r="D3196" s="333"/>
      <c r="E3196" s="54"/>
      <c r="F3196" s="45">
        <v>0</v>
      </c>
      <c r="G3196" s="45">
        <v>0</v>
      </c>
      <c r="H3196" s="45">
        <v>0</v>
      </c>
      <c r="I3196" s="45">
        <v>0</v>
      </c>
      <c r="J3196" s="45">
        <v>0</v>
      </c>
      <c r="K3196" s="45">
        <v>0</v>
      </c>
      <c r="L3196" s="45">
        <v>0</v>
      </c>
      <c r="M3196" s="45">
        <v>0</v>
      </c>
      <c r="N3196" s="45">
        <f>SUM(F3196:M3196)</f>
        <v>0</v>
      </c>
    </row>
    <row r="3197" spans="1:14" x14ac:dyDescent="0.25">
      <c r="A3197" s="313"/>
      <c r="B3197" s="54" t="s">
        <v>31</v>
      </c>
      <c r="C3197" s="333"/>
      <c r="D3197" s="333"/>
      <c r="E3197" s="54"/>
      <c r="F3197" s="45">
        <v>0</v>
      </c>
      <c r="G3197" s="45">
        <v>0</v>
      </c>
      <c r="H3197" s="45">
        <v>0</v>
      </c>
      <c r="I3197" s="45">
        <v>0</v>
      </c>
      <c r="J3197" s="45">
        <v>0</v>
      </c>
      <c r="K3197" s="45">
        <v>0</v>
      </c>
      <c r="L3197" s="45">
        <v>0</v>
      </c>
      <c r="M3197" s="45">
        <v>0</v>
      </c>
      <c r="N3197" s="45">
        <f t="shared" ref="N3197:N3198" si="153">SUM(F3197:M3197)</f>
        <v>0</v>
      </c>
    </row>
    <row r="3198" spans="1:14" x14ac:dyDescent="0.25">
      <c r="A3198" s="313"/>
      <c r="B3198" s="333" t="s">
        <v>32</v>
      </c>
      <c r="C3198" s="333"/>
      <c r="D3198" s="333"/>
      <c r="E3198" s="40"/>
      <c r="F3198" s="45">
        <v>0</v>
      </c>
      <c r="G3198" s="45">
        <v>0</v>
      </c>
      <c r="H3198" s="45">
        <v>2893680.59</v>
      </c>
      <c r="I3198" s="45">
        <v>286649.84000000003</v>
      </c>
      <c r="J3198" s="45">
        <v>68499.94</v>
      </c>
      <c r="K3198" s="45">
        <v>1094257.9099999999</v>
      </c>
      <c r="L3198" s="45">
        <v>1459315.65</v>
      </c>
      <c r="M3198" s="45">
        <v>977171.94</v>
      </c>
      <c r="N3198" s="45">
        <f t="shared" si="153"/>
        <v>6779575.8699999992</v>
      </c>
    </row>
    <row r="3199" spans="1:14" x14ac:dyDescent="0.25">
      <c r="A3199" s="316" t="s">
        <v>33</v>
      </c>
      <c r="B3199" s="320" t="s">
        <v>34</v>
      </c>
      <c r="C3199" s="315"/>
      <c r="D3199" s="40"/>
      <c r="E3199" s="40"/>
      <c r="F3199" s="41">
        <v>0</v>
      </c>
      <c r="G3199" s="41">
        <v>0</v>
      </c>
      <c r="H3199" s="41">
        <v>0</v>
      </c>
      <c r="I3199" s="41">
        <v>0</v>
      </c>
      <c r="J3199" s="41">
        <v>0</v>
      </c>
      <c r="K3199" s="41">
        <v>0</v>
      </c>
      <c r="L3199" s="41">
        <v>0</v>
      </c>
      <c r="M3199" s="41">
        <v>0</v>
      </c>
      <c r="N3199" s="41">
        <v>0</v>
      </c>
    </row>
    <row r="3200" spans="1:14" x14ac:dyDescent="0.25">
      <c r="A3200" s="313"/>
      <c r="B3200" s="411" t="s">
        <v>35</v>
      </c>
      <c r="C3200" s="411"/>
      <c r="D3200" s="411"/>
      <c r="E3200" s="411"/>
      <c r="F3200" s="45">
        <v>0</v>
      </c>
      <c r="G3200" s="45">
        <v>0</v>
      </c>
      <c r="H3200" s="45">
        <v>0</v>
      </c>
      <c r="I3200" s="45">
        <v>0</v>
      </c>
      <c r="J3200" s="45">
        <v>0</v>
      </c>
      <c r="K3200" s="45">
        <v>0</v>
      </c>
      <c r="L3200" s="45">
        <v>0</v>
      </c>
      <c r="M3200" s="45">
        <v>0</v>
      </c>
      <c r="N3200" s="45">
        <f>SUM(F3200:I3200)</f>
        <v>0</v>
      </c>
    </row>
    <row r="3201" spans="1:14" x14ac:dyDescent="0.25">
      <c r="A3201" s="313"/>
      <c r="B3201" s="322" t="s">
        <v>36</v>
      </c>
      <c r="C3201" s="333"/>
      <c r="D3201" s="333"/>
      <c r="E3201" s="333"/>
      <c r="F3201" s="45">
        <v>0</v>
      </c>
      <c r="G3201" s="45">
        <v>0</v>
      </c>
      <c r="H3201" s="45">
        <v>0</v>
      </c>
      <c r="I3201" s="45">
        <v>0</v>
      </c>
      <c r="J3201" s="45">
        <v>0</v>
      </c>
      <c r="K3201" s="45">
        <v>0</v>
      </c>
      <c r="L3201" s="45">
        <v>0</v>
      </c>
      <c r="M3201" s="45">
        <v>0</v>
      </c>
      <c r="N3201" s="45">
        <f>SUM(F3201:I3201)</f>
        <v>0</v>
      </c>
    </row>
    <row r="3202" spans="1:14" x14ac:dyDescent="0.25">
      <c r="A3202" s="313"/>
      <c r="B3202" s="322" t="s">
        <v>37</v>
      </c>
      <c r="C3202" s="333"/>
      <c r="D3202" s="333"/>
      <c r="E3202" s="40"/>
      <c r="F3202" s="45">
        <v>0</v>
      </c>
      <c r="G3202" s="45">
        <v>0</v>
      </c>
      <c r="H3202" s="45">
        <v>0</v>
      </c>
      <c r="I3202" s="45">
        <v>0</v>
      </c>
      <c r="J3202" s="45">
        <v>0</v>
      </c>
      <c r="K3202" s="45">
        <v>0</v>
      </c>
      <c r="L3202" s="45">
        <v>0</v>
      </c>
      <c r="M3202" s="45">
        <v>0</v>
      </c>
      <c r="N3202" s="45">
        <f>SUM(F3202:I3202)</f>
        <v>0</v>
      </c>
    </row>
    <row r="3203" spans="1:14" x14ac:dyDescent="0.25">
      <c r="A3203" s="313"/>
      <c r="B3203" s="322" t="s">
        <v>38</v>
      </c>
      <c r="C3203" s="333"/>
      <c r="D3203" s="333"/>
      <c r="E3203" s="40"/>
      <c r="F3203" s="45">
        <v>0</v>
      </c>
      <c r="G3203" s="45">
        <v>0</v>
      </c>
      <c r="H3203" s="45">
        <v>0</v>
      </c>
      <c r="I3203" s="45">
        <v>0</v>
      </c>
      <c r="J3203" s="45">
        <v>0</v>
      </c>
      <c r="K3203" s="45">
        <v>0</v>
      </c>
      <c r="L3203" s="45">
        <v>0</v>
      </c>
      <c r="M3203" s="45">
        <v>0</v>
      </c>
      <c r="N3203" s="45">
        <f>SUM(F3203:I3203)</f>
        <v>0</v>
      </c>
    </row>
    <row r="3204" spans="1:14" x14ac:dyDescent="0.25">
      <c r="A3204" s="313"/>
      <c r="B3204" s="322" t="s">
        <v>39</v>
      </c>
      <c r="C3204" s="333"/>
      <c r="D3204" s="333"/>
      <c r="E3204" s="40"/>
      <c r="F3204" s="45">
        <v>0</v>
      </c>
      <c r="G3204" s="45">
        <v>0</v>
      </c>
      <c r="H3204" s="45">
        <v>0</v>
      </c>
      <c r="I3204" s="45">
        <v>0</v>
      </c>
      <c r="J3204" s="45">
        <v>0</v>
      </c>
      <c r="K3204" s="45">
        <v>0</v>
      </c>
      <c r="L3204" s="45">
        <v>0</v>
      </c>
      <c r="M3204" s="45">
        <v>0</v>
      </c>
      <c r="N3204" s="45">
        <f>SUM(F3204:I3204)</f>
        <v>0</v>
      </c>
    </row>
    <row r="3205" spans="1:14" x14ac:dyDescent="0.25">
      <c r="A3205" s="313"/>
      <c r="B3205" s="322" t="s">
        <v>40</v>
      </c>
      <c r="C3205" s="333"/>
      <c r="D3205" s="333"/>
      <c r="E3205" s="40"/>
      <c r="F3205" s="45">
        <v>0</v>
      </c>
      <c r="G3205" s="45">
        <v>0</v>
      </c>
      <c r="H3205" s="45">
        <v>0</v>
      </c>
      <c r="I3205" s="45">
        <v>0</v>
      </c>
      <c r="J3205" s="45">
        <v>0</v>
      </c>
      <c r="K3205" s="45">
        <v>0</v>
      </c>
      <c r="L3205" s="45">
        <v>0</v>
      </c>
      <c r="M3205" s="45">
        <v>0</v>
      </c>
      <c r="N3205" s="45">
        <f t="shared" ref="N3205:N3211" si="154">SUM(F3205:H3205)</f>
        <v>0</v>
      </c>
    </row>
    <row r="3206" spans="1:14" x14ac:dyDescent="0.25">
      <c r="A3206" s="313"/>
      <c r="B3206" s="322" t="s">
        <v>41</v>
      </c>
      <c r="C3206" s="333"/>
      <c r="D3206" s="333"/>
      <c r="E3206" s="40"/>
      <c r="F3206" s="45">
        <v>0</v>
      </c>
      <c r="G3206" s="45">
        <v>0</v>
      </c>
      <c r="H3206" s="45">
        <v>0</v>
      </c>
      <c r="I3206" s="45">
        <v>0</v>
      </c>
      <c r="J3206" s="45">
        <v>0</v>
      </c>
      <c r="K3206" s="45">
        <v>0</v>
      </c>
      <c r="L3206" s="45">
        <v>0</v>
      </c>
      <c r="M3206" s="45">
        <v>0</v>
      </c>
      <c r="N3206" s="45">
        <f t="shared" si="154"/>
        <v>0</v>
      </c>
    </row>
    <row r="3207" spans="1:14" x14ac:dyDescent="0.25">
      <c r="A3207" s="313"/>
      <c r="B3207" s="322" t="s">
        <v>42</v>
      </c>
      <c r="C3207" s="333"/>
      <c r="D3207" s="333"/>
      <c r="E3207" s="40"/>
      <c r="F3207" s="45">
        <v>0</v>
      </c>
      <c r="G3207" s="45">
        <v>0</v>
      </c>
      <c r="H3207" s="45">
        <v>0</v>
      </c>
      <c r="I3207" s="45">
        <v>0</v>
      </c>
      <c r="J3207" s="45">
        <v>0</v>
      </c>
      <c r="K3207" s="45">
        <v>0</v>
      </c>
      <c r="L3207" s="45">
        <v>0</v>
      </c>
      <c r="M3207" s="45">
        <v>0</v>
      </c>
      <c r="N3207" s="45">
        <f t="shared" si="154"/>
        <v>0</v>
      </c>
    </row>
    <row r="3208" spans="1:14" x14ac:dyDescent="0.25">
      <c r="A3208" s="313"/>
      <c r="B3208" s="322" t="s">
        <v>41</v>
      </c>
      <c r="C3208" s="333"/>
      <c r="D3208" s="333"/>
      <c r="E3208" s="40"/>
      <c r="F3208" s="45">
        <v>0</v>
      </c>
      <c r="G3208" s="45">
        <v>0</v>
      </c>
      <c r="H3208" s="45">
        <v>0</v>
      </c>
      <c r="I3208" s="45">
        <v>0</v>
      </c>
      <c r="J3208" s="45">
        <v>0</v>
      </c>
      <c r="K3208" s="45">
        <v>0</v>
      </c>
      <c r="L3208" s="45">
        <v>0</v>
      </c>
      <c r="M3208" s="45">
        <v>0</v>
      </c>
      <c r="N3208" s="45">
        <f t="shared" si="154"/>
        <v>0</v>
      </c>
    </row>
    <row r="3209" spans="1:14" x14ac:dyDescent="0.25">
      <c r="A3209" s="55"/>
      <c r="B3209" s="40" t="s">
        <v>43</v>
      </c>
      <c r="C3209" s="40"/>
      <c r="D3209" s="40"/>
      <c r="E3209" s="40"/>
      <c r="F3209" s="45">
        <v>0</v>
      </c>
      <c r="G3209" s="45">
        <v>0</v>
      </c>
      <c r="H3209" s="45">
        <v>0</v>
      </c>
      <c r="I3209" s="45">
        <v>0</v>
      </c>
      <c r="J3209" s="45">
        <v>0</v>
      </c>
      <c r="K3209" s="45">
        <v>0</v>
      </c>
      <c r="L3209" s="45">
        <v>0</v>
      </c>
      <c r="M3209" s="45">
        <v>0</v>
      </c>
      <c r="N3209" s="45">
        <f t="shared" si="154"/>
        <v>0</v>
      </c>
    </row>
    <row r="3210" spans="1:14" x14ac:dyDescent="0.25">
      <c r="A3210" s="55"/>
      <c r="B3210" s="40" t="s">
        <v>44</v>
      </c>
      <c r="C3210" s="40"/>
      <c r="D3210" s="40"/>
      <c r="E3210" s="40"/>
      <c r="F3210" s="45">
        <v>0</v>
      </c>
      <c r="G3210" s="45">
        <v>0</v>
      </c>
      <c r="H3210" s="45">
        <v>0</v>
      </c>
      <c r="I3210" s="45">
        <v>0</v>
      </c>
      <c r="J3210" s="45">
        <v>0</v>
      </c>
      <c r="K3210" s="45">
        <v>0</v>
      </c>
      <c r="L3210" s="45">
        <v>0</v>
      </c>
      <c r="M3210" s="45">
        <v>0</v>
      </c>
      <c r="N3210" s="45">
        <f t="shared" si="154"/>
        <v>0</v>
      </c>
    </row>
    <row r="3211" spans="1:14" x14ac:dyDescent="0.25">
      <c r="A3211" s="55"/>
      <c r="B3211" s="40" t="s">
        <v>45</v>
      </c>
      <c r="C3211" s="40"/>
      <c r="D3211" s="40"/>
      <c r="E3211" s="40"/>
      <c r="F3211" s="45">
        <v>0</v>
      </c>
      <c r="G3211" s="45">
        <v>0</v>
      </c>
      <c r="H3211" s="45">
        <v>0</v>
      </c>
      <c r="I3211" s="45">
        <v>0</v>
      </c>
      <c r="J3211" s="45">
        <v>0</v>
      </c>
      <c r="K3211" s="45">
        <v>0</v>
      </c>
      <c r="L3211" s="45">
        <v>0</v>
      </c>
      <c r="M3211" s="45">
        <v>0</v>
      </c>
      <c r="N3211" s="45">
        <f t="shared" si="154"/>
        <v>0</v>
      </c>
    </row>
    <row r="3212" spans="1:14" x14ac:dyDescent="0.25">
      <c r="A3212" s="323" t="s">
        <v>46</v>
      </c>
      <c r="B3212" s="52" t="s">
        <v>47</v>
      </c>
      <c r="C3212" s="40"/>
      <c r="D3212" s="40"/>
      <c r="E3212" s="40"/>
      <c r="F3212" s="41">
        <v>0</v>
      </c>
      <c r="G3212" s="41">
        <v>0</v>
      </c>
      <c r="H3212" s="41">
        <v>0</v>
      </c>
      <c r="I3212" s="41">
        <v>0</v>
      </c>
      <c r="J3212" s="41">
        <v>0</v>
      </c>
      <c r="K3212" s="41">
        <v>0</v>
      </c>
      <c r="L3212" s="41">
        <v>0</v>
      </c>
      <c r="M3212" s="41">
        <v>0</v>
      </c>
      <c r="N3212" s="41">
        <v>0</v>
      </c>
    </row>
    <row r="3213" spans="1:14" x14ac:dyDescent="0.25">
      <c r="A3213" s="55"/>
      <c r="B3213" s="40" t="s">
        <v>48</v>
      </c>
      <c r="C3213" s="40"/>
      <c r="D3213" s="40"/>
      <c r="E3213" s="40"/>
      <c r="F3213" s="45">
        <v>0</v>
      </c>
      <c r="G3213" s="45">
        <v>0</v>
      </c>
      <c r="H3213" s="45">
        <v>0</v>
      </c>
      <c r="I3213" s="45">
        <v>0</v>
      </c>
      <c r="J3213" s="45">
        <v>0</v>
      </c>
      <c r="K3213" s="45">
        <v>0</v>
      </c>
      <c r="L3213" s="45">
        <v>0</v>
      </c>
      <c r="M3213" s="45">
        <v>0</v>
      </c>
      <c r="N3213" s="45">
        <f t="shared" ref="N3213:N3224" si="155">SUM(F3213:H3213)</f>
        <v>0</v>
      </c>
    </row>
    <row r="3214" spans="1:14" x14ac:dyDescent="0.25">
      <c r="A3214" s="55"/>
      <c r="B3214" s="40" t="s">
        <v>49</v>
      </c>
      <c r="C3214" s="40"/>
      <c r="D3214" s="40"/>
      <c r="E3214" s="40"/>
      <c r="F3214" s="45">
        <v>0</v>
      </c>
      <c r="G3214" s="45">
        <v>0</v>
      </c>
      <c r="H3214" s="45">
        <v>0</v>
      </c>
      <c r="I3214" s="45">
        <v>0</v>
      </c>
      <c r="J3214" s="45">
        <v>0</v>
      </c>
      <c r="K3214" s="45">
        <v>0</v>
      </c>
      <c r="L3214" s="45">
        <v>0</v>
      </c>
      <c r="M3214" s="45">
        <v>0</v>
      </c>
      <c r="N3214" s="45">
        <f t="shared" si="155"/>
        <v>0</v>
      </c>
    </row>
    <row r="3215" spans="1:14" x14ac:dyDescent="0.25">
      <c r="A3215" s="55"/>
      <c r="B3215" s="40" t="s">
        <v>37</v>
      </c>
      <c r="C3215" s="40"/>
      <c r="D3215" s="40"/>
      <c r="E3215" s="40"/>
      <c r="F3215" s="45">
        <v>0</v>
      </c>
      <c r="G3215" s="45">
        <v>0</v>
      </c>
      <c r="H3215" s="45">
        <v>0</v>
      </c>
      <c r="I3215" s="45">
        <v>0</v>
      </c>
      <c r="J3215" s="45">
        <v>0</v>
      </c>
      <c r="K3215" s="45">
        <v>0</v>
      </c>
      <c r="L3215" s="45">
        <v>0</v>
      </c>
      <c r="M3215" s="45">
        <v>0</v>
      </c>
      <c r="N3215" s="45">
        <f t="shared" si="155"/>
        <v>0</v>
      </c>
    </row>
    <row r="3216" spans="1:14" x14ac:dyDescent="0.25">
      <c r="A3216" s="55"/>
      <c r="B3216" s="40" t="s">
        <v>50</v>
      </c>
      <c r="C3216" s="40"/>
      <c r="D3216" s="40"/>
      <c r="E3216" s="40"/>
      <c r="F3216" s="45">
        <v>0</v>
      </c>
      <c r="G3216" s="45">
        <v>0</v>
      </c>
      <c r="H3216" s="45">
        <v>0</v>
      </c>
      <c r="I3216" s="45">
        <v>0</v>
      </c>
      <c r="J3216" s="45">
        <v>0</v>
      </c>
      <c r="K3216" s="45">
        <v>0</v>
      </c>
      <c r="L3216" s="45">
        <v>0</v>
      </c>
      <c r="M3216" s="45">
        <v>0</v>
      </c>
      <c r="N3216" s="45">
        <f t="shared" si="155"/>
        <v>0</v>
      </c>
    </row>
    <row r="3217" spans="1:14" x14ac:dyDescent="0.25">
      <c r="A3217" s="55"/>
      <c r="B3217" s="40" t="s">
        <v>39</v>
      </c>
      <c r="C3217" s="40"/>
      <c r="D3217" s="40"/>
      <c r="E3217" s="40"/>
      <c r="F3217" s="45">
        <v>0</v>
      </c>
      <c r="G3217" s="45">
        <v>0</v>
      </c>
      <c r="H3217" s="45">
        <v>0</v>
      </c>
      <c r="I3217" s="45">
        <v>0</v>
      </c>
      <c r="J3217" s="45">
        <v>0</v>
      </c>
      <c r="K3217" s="45">
        <v>0</v>
      </c>
      <c r="L3217" s="45">
        <v>0</v>
      </c>
      <c r="M3217" s="45">
        <v>0</v>
      </c>
      <c r="N3217" s="45">
        <f t="shared" si="155"/>
        <v>0</v>
      </c>
    </row>
    <row r="3218" spans="1:14" x14ac:dyDescent="0.25">
      <c r="A3218" s="323"/>
      <c r="B3218" s="40" t="s">
        <v>51</v>
      </c>
      <c r="C3218" s="40"/>
      <c r="D3218" s="40"/>
      <c r="E3218" s="40"/>
      <c r="F3218" s="45">
        <v>0</v>
      </c>
      <c r="G3218" s="45">
        <v>0</v>
      </c>
      <c r="H3218" s="45">
        <v>0</v>
      </c>
      <c r="I3218" s="45">
        <v>0</v>
      </c>
      <c r="J3218" s="45">
        <v>0</v>
      </c>
      <c r="K3218" s="45">
        <v>0</v>
      </c>
      <c r="L3218" s="45">
        <v>0</v>
      </c>
      <c r="M3218" s="45">
        <v>0</v>
      </c>
      <c r="N3218" s="45">
        <f t="shared" si="155"/>
        <v>0</v>
      </c>
    </row>
    <row r="3219" spans="1:14" x14ac:dyDescent="0.25">
      <c r="A3219" s="55"/>
      <c r="B3219" s="322" t="s">
        <v>41</v>
      </c>
      <c r="C3219" s="322"/>
      <c r="D3219" s="322"/>
      <c r="E3219" s="322"/>
      <c r="F3219" s="45">
        <v>0</v>
      </c>
      <c r="G3219" s="45">
        <v>0</v>
      </c>
      <c r="H3219" s="45">
        <v>0</v>
      </c>
      <c r="I3219" s="45">
        <v>0</v>
      </c>
      <c r="J3219" s="45">
        <v>0</v>
      </c>
      <c r="K3219" s="45">
        <v>0</v>
      </c>
      <c r="L3219" s="45">
        <v>0</v>
      </c>
      <c r="M3219" s="45">
        <v>0</v>
      </c>
      <c r="N3219" s="45">
        <f t="shared" si="155"/>
        <v>0</v>
      </c>
    </row>
    <row r="3220" spans="1:14" x14ac:dyDescent="0.25">
      <c r="A3220" s="313"/>
      <c r="B3220" s="322" t="s">
        <v>52</v>
      </c>
      <c r="C3220" s="322"/>
      <c r="D3220" s="322"/>
      <c r="E3220" s="322"/>
      <c r="F3220" s="45">
        <v>0</v>
      </c>
      <c r="G3220" s="45">
        <v>0</v>
      </c>
      <c r="H3220" s="45">
        <v>0</v>
      </c>
      <c r="I3220" s="45">
        <v>0</v>
      </c>
      <c r="J3220" s="45">
        <v>0</v>
      </c>
      <c r="K3220" s="45">
        <v>0</v>
      </c>
      <c r="L3220" s="45">
        <v>0</v>
      </c>
      <c r="M3220" s="45">
        <v>0</v>
      </c>
      <c r="N3220" s="45">
        <f t="shared" si="155"/>
        <v>0</v>
      </c>
    </row>
    <row r="3221" spans="1:14" x14ac:dyDescent="0.25">
      <c r="A3221" s="313"/>
      <c r="B3221" s="322" t="s">
        <v>41</v>
      </c>
      <c r="C3221" s="322"/>
      <c r="D3221" s="322"/>
      <c r="E3221" s="322"/>
      <c r="F3221" s="45">
        <v>0</v>
      </c>
      <c r="G3221" s="45">
        <v>0</v>
      </c>
      <c r="H3221" s="45">
        <v>0</v>
      </c>
      <c r="I3221" s="45">
        <v>0</v>
      </c>
      <c r="J3221" s="45">
        <v>0</v>
      </c>
      <c r="K3221" s="45">
        <v>0</v>
      </c>
      <c r="L3221" s="45">
        <v>0</v>
      </c>
      <c r="M3221" s="45">
        <v>0</v>
      </c>
      <c r="N3221" s="45">
        <f t="shared" si="155"/>
        <v>0</v>
      </c>
    </row>
    <row r="3222" spans="1:14" x14ac:dyDescent="0.25">
      <c r="A3222" s="313"/>
      <c r="B3222" s="322" t="s">
        <v>53</v>
      </c>
      <c r="C3222" s="322"/>
      <c r="D3222" s="322"/>
      <c r="E3222" s="322"/>
      <c r="F3222" s="45">
        <v>0</v>
      </c>
      <c r="G3222" s="45">
        <v>0</v>
      </c>
      <c r="H3222" s="45">
        <v>0</v>
      </c>
      <c r="I3222" s="45">
        <v>0</v>
      </c>
      <c r="J3222" s="45">
        <v>0</v>
      </c>
      <c r="K3222" s="45">
        <v>0</v>
      </c>
      <c r="L3222" s="45">
        <v>0</v>
      </c>
      <c r="M3222" s="45">
        <v>0</v>
      </c>
      <c r="N3222" s="45">
        <f t="shared" si="155"/>
        <v>0</v>
      </c>
    </row>
    <row r="3223" spans="1:14" x14ac:dyDescent="0.25">
      <c r="A3223" s="313"/>
      <c r="B3223" s="322" t="s">
        <v>54</v>
      </c>
      <c r="C3223" s="322"/>
      <c r="D3223" s="322"/>
      <c r="E3223" s="322"/>
      <c r="F3223" s="45">
        <v>0</v>
      </c>
      <c r="G3223" s="45">
        <v>0</v>
      </c>
      <c r="H3223" s="45">
        <v>0</v>
      </c>
      <c r="I3223" s="45">
        <v>0</v>
      </c>
      <c r="J3223" s="45">
        <v>0</v>
      </c>
      <c r="K3223" s="45">
        <v>0</v>
      </c>
      <c r="L3223" s="45">
        <v>0</v>
      </c>
      <c r="M3223" s="45">
        <v>0</v>
      </c>
      <c r="N3223" s="45">
        <f t="shared" si="155"/>
        <v>0</v>
      </c>
    </row>
    <row r="3224" spans="1:14" x14ac:dyDescent="0.25">
      <c r="A3224" s="313"/>
      <c r="B3224" s="322" t="s">
        <v>45</v>
      </c>
      <c r="C3224" s="322"/>
      <c r="D3224" s="322"/>
      <c r="E3224" s="322"/>
      <c r="F3224" s="45">
        <v>0</v>
      </c>
      <c r="G3224" s="45">
        <v>0</v>
      </c>
      <c r="H3224" s="45">
        <v>0</v>
      </c>
      <c r="I3224" s="45">
        <v>0</v>
      </c>
      <c r="J3224" s="45">
        <v>0</v>
      </c>
      <c r="K3224" s="45">
        <v>0</v>
      </c>
      <c r="L3224" s="45">
        <v>0</v>
      </c>
      <c r="M3224" s="45">
        <v>0</v>
      </c>
      <c r="N3224" s="45">
        <f t="shared" si="155"/>
        <v>0</v>
      </c>
    </row>
    <row r="3225" spans="1:14" x14ac:dyDescent="0.25">
      <c r="A3225" s="79" t="s">
        <v>55</v>
      </c>
      <c r="B3225" s="2" t="s">
        <v>56</v>
      </c>
      <c r="C3225" s="322"/>
      <c r="D3225" s="322"/>
      <c r="E3225" s="322"/>
      <c r="F3225" s="41">
        <v>0</v>
      </c>
      <c r="G3225" s="41">
        <v>0</v>
      </c>
      <c r="H3225" s="41">
        <f>+H3231</f>
        <v>149798.64000000001</v>
      </c>
      <c r="I3225" s="41">
        <f>+I3226+I3234</f>
        <v>598800.01</v>
      </c>
      <c r="J3225" s="41">
        <f t="shared" ref="J3225" si="156">+J3231</f>
        <v>0</v>
      </c>
      <c r="K3225" s="41">
        <f>+K3231</f>
        <v>2062129.14</v>
      </c>
      <c r="L3225" s="41">
        <f>+L3231+L3229</f>
        <v>272564.88</v>
      </c>
      <c r="M3225" s="41">
        <f>+M3226</f>
        <v>55578</v>
      </c>
      <c r="N3225" s="41">
        <f>SUM(N3226:N3235)</f>
        <v>3138870.67</v>
      </c>
    </row>
    <row r="3226" spans="1:14" x14ac:dyDescent="0.25">
      <c r="A3226" s="313"/>
      <c r="B3226" s="322" t="s">
        <v>57</v>
      </c>
      <c r="C3226" s="322"/>
      <c r="D3226" s="322"/>
      <c r="E3226" s="322"/>
      <c r="F3226" s="45">
        <v>0</v>
      </c>
      <c r="G3226" s="45">
        <v>0</v>
      </c>
      <c r="H3226" s="45">
        <v>0</v>
      </c>
      <c r="I3226" s="45">
        <v>533800</v>
      </c>
      <c r="J3226" s="45">
        <v>0</v>
      </c>
      <c r="K3226" s="45">
        <v>0</v>
      </c>
      <c r="L3226" s="45">
        <v>0</v>
      </c>
      <c r="M3226" s="45">
        <v>55578</v>
      </c>
      <c r="N3226" s="45">
        <f>SUM(F3226:M3226)</f>
        <v>589378</v>
      </c>
    </row>
    <row r="3227" spans="1:14" x14ac:dyDescent="0.25">
      <c r="A3227" s="313"/>
      <c r="B3227" s="322" t="s">
        <v>58</v>
      </c>
      <c r="C3227" s="322"/>
      <c r="D3227" s="322"/>
      <c r="E3227" s="322"/>
      <c r="F3227" s="45">
        <v>0</v>
      </c>
      <c r="G3227" s="45">
        <v>0</v>
      </c>
      <c r="H3227" s="45">
        <v>0</v>
      </c>
      <c r="I3227" s="45">
        <v>0</v>
      </c>
      <c r="J3227" s="45">
        <v>0</v>
      </c>
      <c r="K3227" s="45">
        <v>0</v>
      </c>
      <c r="L3227" s="45">
        <v>0</v>
      </c>
      <c r="M3227" s="45">
        <v>0</v>
      </c>
      <c r="N3227" s="45">
        <f t="shared" ref="N3227:N3236" si="157">SUM(F3227:M3227)</f>
        <v>0</v>
      </c>
    </row>
    <row r="3228" spans="1:14" x14ac:dyDescent="0.25">
      <c r="A3228" s="313"/>
      <c r="B3228" s="322" t="s">
        <v>59</v>
      </c>
      <c r="C3228" s="322"/>
      <c r="D3228" s="322"/>
      <c r="E3228" s="322"/>
      <c r="F3228" s="45">
        <v>0</v>
      </c>
      <c r="G3228" s="45">
        <v>0</v>
      </c>
      <c r="H3228" s="45">
        <v>0</v>
      </c>
      <c r="I3228" s="45">
        <v>0</v>
      </c>
      <c r="J3228" s="45">
        <v>0</v>
      </c>
      <c r="K3228" s="45">
        <v>0</v>
      </c>
      <c r="L3228" s="45">
        <v>0</v>
      </c>
      <c r="M3228" s="45">
        <v>0</v>
      </c>
      <c r="N3228" s="45">
        <f t="shared" si="157"/>
        <v>0</v>
      </c>
    </row>
    <row r="3229" spans="1:14" x14ac:dyDescent="0.25">
      <c r="A3229" s="313"/>
      <c r="B3229" s="322" t="s">
        <v>60</v>
      </c>
      <c r="C3229" s="322"/>
      <c r="D3229" s="322"/>
      <c r="E3229" s="322"/>
      <c r="F3229" s="45">
        <v>0</v>
      </c>
      <c r="G3229" s="45">
        <v>0</v>
      </c>
      <c r="H3229" s="45">
        <v>0</v>
      </c>
      <c r="I3229" s="45">
        <v>0</v>
      </c>
      <c r="J3229" s="45">
        <v>0</v>
      </c>
      <c r="K3229" s="45">
        <v>0</v>
      </c>
      <c r="L3229" s="45">
        <v>19985.78</v>
      </c>
      <c r="M3229" s="45">
        <v>0</v>
      </c>
      <c r="N3229" s="45">
        <f t="shared" si="157"/>
        <v>19985.78</v>
      </c>
    </row>
    <row r="3230" spans="1:14" x14ac:dyDescent="0.25">
      <c r="A3230" s="313"/>
      <c r="B3230" s="322" t="s">
        <v>61</v>
      </c>
      <c r="C3230" s="322"/>
      <c r="D3230" s="322"/>
      <c r="E3230" s="322"/>
      <c r="F3230" s="45">
        <v>0</v>
      </c>
      <c r="G3230" s="45">
        <v>0</v>
      </c>
      <c r="H3230" s="45">
        <v>0</v>
      </c>
      <c r="I3230" s="45">
        <v>0</v>
      </c>
      <c r="J3230" s="45">
        <v>0</v>
      </c>
      <c r="K3230" s="45">
        <v>0</v>
      </c>
      <c r="L3230" s="45">
        <v>0</v>
      </c>
      <c r="M3230" s="45">
        <v>0</v>
      </c>
      <c r="N3230" s="45">
        <f t="shared" si="157"/>
        <v>0</v>
      </c>
    </row>
    <row r="3231" spans="1:14" x14ac:dyDescent="0.25">
      <c r="A3231" s="313"/>
      <c r="B3231" s="322" t="s">
        <v>62</v>
      </c>
      <c r="C3231" s="322"/>
      <c r="D3231" s="322"/>
      <c r="E3231" s="322"/>
      <c r="F3231" s="45">
        <v>0</v>
      </c>
      <c r="G3231" s="45">
        <v>0</v>
      </c>
      <c r="H3231" s="45">
        <v>149798.64000000001</v>
      </c>
      <c r="I3231" s="45">
        <v>0</v>
      </c>
      <c r="J3231" s="45">
        <v>0</v>
      </c>
      <c r="K3231" s="45">
        <f>131824.41+1930304.73</f>
        <v>2062129.14</v>
      </c>
      <c r="L3231" s="45">
        <v>252579.1</v>
      </c>
      <c r="M3231" s="45">
        <v>0</v>
      </c>
      <c r="N3231" s="45">
        <f t="shared" si="157"/>
        <v>2464506.8799999999</v>
      </c>
    </row>
    <row r="3232" spans="1:14" x14ac:dyDescent="0.25">
      <c r="A3232" s="313"/>
      <c r="B3232" s="322" t="s">
        <v>63</v>
      </c>
      <c r="C3232" s="322"/>
      <c r="D3232" s="322"/>
      <c r="E3232" s="322"/>
      <c r="F3232" s="45">
        <v>0</v>
      </c>
      <c r="G3232" s="45">
        <v>0</v>
      </c>
      <c r="H3232" s="45">
        <v>0</v>
      </c>
      <c r="I3232" s="45">
        <v>0</v>
      </c>
      <c r="J3232" s="45">
        <v>0</v>
      </c>
      <c r="K3232" s="45">
        <v>0</v>
      </c>
      <c r="L3232" s="45">
        <v>0</v>
      </c>
      <c r="M3232" s="45">
        <v>0</v>
      </c>
      <c r="N3232" s="45">
        <f t="shared" si="157"/>
        <v>0</v>
      </c>
    </row>
    <row r="3233" spans="1:14" x14ac:dyDescent="0.25">
      <c r="A3233" s="313"/>
      <c r="B3233" s="322" t="s">
        <v>64</v>
      </c>
      <c r="C3233" s="322"/>
      <c r="D3233" s="322"/>
      <c r="E3233" s="322"/>
      <c r="F3233" s="45">
        <v>0</v>
      </c>
      <c r="G3233" s="45">
        <v>0</v>
      </c>
      <c r="H3233" s="45">
        <v>0</v>
      </c>
      <c r="I3233" s="45">
        <v>0</v>
      </c>
      <c r="J3233" s="45">
        <v>0</v>
      </c>
      <c r="K3233" s="45">
        <v>0</v>
      </c>
      <c r="L3233" s="45">
        <v>0</v>
      </c>
      <c r="M3233" s="45">
        <v>0</v>
      </c>
      <c r="N3233" s="45">
        <f t="shared" si="157"/>
        <v>0</v>
      </c>
    </row>
    <row r="3234" spans="1:14" x14ac:dyDescent="0.25">
      <c r="A3234" s="313"/>
      <c r="B3234" s="322" t="s">
        <v>65</v>
      </c>
      <c r="C3234" s="322"/>
      <c r="D3234" s="322"/>
      <c r="E3234" s="322"/>
      <c r="F3234" s="45">
        <v>0</v>
      </c>
      <c r="G3234" s="45">
        <v>0</v>
      </c>
      <c r="H3234" s="45">
        <v>0</v>
      </c>
      <c r="I3234" s="45">
        <v>65000.01</v>
      </c>
      <c r="J3234" s="45">
        <v>0</v>
      </c>
      <c r="K3234" s="45">
        <v>0</v>
      </c>
      <c r="L3234" s="45">
        <v>0</v>
      </c>
      <c r="M3234" s="45">
        <v>0</v>
      </c>
      <c r="N3234" s="45">
        <f t="shared" si="157"/>
        <v>65000.01</v>
      </c>
    </row>
    <row r="3235" spans="1:14" x14ac:dyDescent="0.25">
      <c r="A3235" s="313"/>
      <c r="B3235" s="322" t="s">
        <v>66</v>
      </c>
      <c r="C3235" s="322"/>
      <c r="D3235" s="322"/>
      <c r="E3235" s="322"/>
      <c r="F3235" s="45">
        <v>0</v>
      </c>
      <c r="G3235" s="45">
        <v>0</v>
      </c>
      <c r="H3235" s="45">
        <v>0</v>
      </c>
      <c r="I3235" s="45">
        <v>0</v>
      </c>
      <c r="J3235" s="45">
        <v>0</v>
      </c>
      <c r="K3235" s="45">
        <v>0</v>
      </c>
      <c r="L3235" s="45">
        <v>0</v>
      </c>
      <c r="M3235" s="45">
        <v>0</v>
      </c>
      <c r="N3235" s="45">
        <f t="shared" si="157"/>
        <v>0</v>
      </c>
    </row>
    <row r="3236" spans="1:14" x14ac:dyDescent="0.25">
      <c r="A3236" s="313"/>
      <c r="B3236" s="322" t="s">
        <v>67</v>
      </c>
      <c r="C3236" s="322"/>
      <c r="D3236" s="322"/>
      <c r="E3236" s="322"/>
      <c r="F3236" s="45">
        <v>0</v>
      </c>
      <c r="G3236" s="45">
        <v>0</v>
      </c>
      <c r="H3236" s="45">
        <v>0</v>
      </c>
      <c r="I3236" s="45">
        <v>0</v>
      </c>
      <c r="J3236" s="45">
        <v>0</v>
      </c>
      <c r="K3236" s="45">
        <v>0</v>
      </c>
      <c r="L3236" s="45">
        <v>0</v>
      </c>
      <c r="M3236" s="45">
        <v>0</v>
      </c>
      <c r="N3236" s="45">
        <f t="shared" si="157"/>
        <v>0</v>
      </c>
    </row>
    <row r="3237" spans="1:14" x14ac:dyDescent="0.25">
      <c r="A3237" s="79" t="s">
        <v>68</v>
      </c>
      <c r="B3237" s="2" t="s">
        <v>69</v>
      </c>
      <c r="C3237" s="322"/>
      <c r="D3237" s="322"/>
      <c r="E3237" s="322"/>
      <c r="F3237" s="41">
        <v>0</v>
      </c>
      <c r="G3237" s="41">
        <v>0</v>
      </c>
      <c r="H3237" s="41">
        <v>0</v>
      </c>
      <c r="I3237" s="41">
        <v>0</v>
      </c>
      <c r="J3237" s="41">
        <v>0</v>
      </c>
      <c r="K3237" s="41">
        <v>0</v>
      </c>
      <c r="L3237" s="41">
        <v>0</v>
      </c>
      <c r="M3237" s="41">
        <v>0</v>
      </c>
      <c r="N3237" s="41">
        <v>0</v>
      </c>
    </row>
    <row r="3238" spans="1:14" x14ac:dyDescent="0.25">
      <c r="A3238" s="79"/>
      <c r="B3238" s="322" t="s">
        <v>70</v>
      </c>
      <c r="C3238" s="322"/>
      <c r="D3238" s="322"/>
      <c r="E3238" s="322"/>
      <c r="F3238" s="45">
        <v>0</v>
      </c>
      <c r="G3238" s="45">
        <v>0</v>
      </c>
      <c r="H3238" s="45">
        <v>0</v>
      </c>
      <c r="I3238" s="45">
        <v>0</v>
      </c>
      <c r="J3238" s="45">
        <v>0</v>
      </c>
      <c r="K3238" s="45">
        <v>0</v>
      </c>
      <c r="L3238" s="45">
        <v>0</v>
      </c>
      <c r="M3238" s="45">
        <v>0</v>
      </c>
      <c r="N3238" s="45">
        <f t="shared" ref="N3238:N3242" si="158">SUM(F3238:F3238)</f>
        <v>0</v>
      </c>
    </row>
    <row r="3239" spans="1:14" x14ac:dyDescent="0.25">
      <c r="A3239" s="79"/>
      <c r="B3239" s="322" t="s">
        <v>71</v>
      </c>
      <c r="C3239" s="322"/>
      <c r="D3239" s="322"/>
      <c r="E3239" s="322"/>
      <c r="F3239" s="45">
        <v>0</v>
      </c>
      <c r="G3239" s="45">
        <v>0</v>
      </c>
      <c r="H3239" s="45">
        <v>0</v>
      </c>
      <c r="I3239" s="45">
        <v>0</v>
      </c>
      <c r="J3239" s="45">
        <v>0</v>
      </c>
      <c r="K3239" s="45">
        <v>0</v>
      </c>
      <c r="L3239" s="45">
        <v>0</v>
      </c>
      <c r="M3239" s="45">
        <v>0</v>
      </c>
      <c r="N3239" s="45">
        <f t="shared" si="158"/>
        <v>0</v>
      </c>
    </row>
    <row r="3240" spans="1:14" x14ac:dyDescent="0.25">
      <c r="A3240" s="79"/>
      <c r="B3240" s="322" t="s">
        <v>72</v>
      </c>
      <c r="C3240" s="322"/>
      <c r="D3240" s="322"/>
      <c r="E3240" s="322"/>
      <c r="F3240" s="45">
        <v>0</v>
      </c>
      <c r="G3240" s="45">
        <v>0</v>
      </c>
      <c r="H3240" s="45">
        <v>0</v>
      </c>
      <c r="I3240" s="45">
        <v>0</v>
      </c>
      <c r="J3240" s="45">
        <v>0</v>
      </c>
      <c r="K3240" s="45">
        <v>0</v>
      </c>
      <c r="L3240" s="45">
        <v>0</v>
      </c>
      <c r="M3240" s="45">
        <v>0</v>
      </c>
      <c r="N3240" s="45">
        <f t="shared" si="158"/>
        <v>0</v>
      </c>
    </row>
    <row r="3241" spans="1:14" x14ac:dyDescent="0.25">
      <c r="A3241" s="79"/>
      <c r="B3241" s="322" t="s">
        <v>73</v>
      </c>
      <c r="C3241" s="322"/>
      <c r="D3241" s="322"/>
      <c r="E3241" s="322"/>
      <c r="F3241" s="45">
        <v>0</v>
      </c>
      <c r="G3241" s="45">
        <v>0</v>
      </c>
      <c r="H3241" s="45">
        <v>0</v>
      </c>
      <c r="I3241" s="45">
        <v>0</v>
      </c>
      <c r="J3241" s="45">
        <v>0</v>
      </c>
      <c r="K3241" s="45">
        <v>0</v>
      </c>
      <c r="L3241" s="45">
        <v>0</v>
      </c>
      <c r="M3241" s="45">
        <v>0</v>
      </c>
      <c r="N3241" s="45">
        <f t="shared" si="158"/>
        <v>0</v>
      </c>
    </row>
    <row r="3242" spans="1:14" x14ac:dyDescent="0.25">
      <c r="A3242" s="79"/>
      <c r="B3242" s="322" t="s">
        <v>74</v>
      </c>
      <c r="C3242" s="322"/>
      <c r="D3242" s="322"/>
      <c r="E3242" s="322"/>
      <c r="F3242" s="45">
        <v>0</v>
      </c>
      <c r="G3242" s="45">
        <v>0</v>
      </c>
      <c r="H3242" s="45">
        <v>0</v>
      </c>
      <c r="I3242" s="45">
        <v>0</v>
      </c>
      <c r="J3242" s="45">
        <v>0</v>
      </c>
      <c r="K3242" s="45">
        <v>0</v>
      </c>
      <c r="L3242" s="45">
        <v>0</v>
      </c>
      <c r="M3242" s="45">
        <v>0</v>
      </c>
      <c r="N3242" s="45">
        <f t="shared" si="158"/>
        <v>0</v>
      </c>
    </row>
    <row r="3243" spans="1:14" x14ac:dyDescent="0.25">
      <c r="A3243" s="79" t="s">
        <v>75</v>
      </c>
      <c r="B3243" s="2" t="s">
        <v>76</v>
      </c>
      <c r="C3243" s="322"/>
      <c r="D3243" s="322"/>
      <c r="E3243" s="322"/>
      <c r="F3243" s="41">
        <v>0</v>
      </c>
      <c r="G3243" s="41">
        <v>0</v>
      </c>
      <c r="H3243" s="41">
        <v>0</v>
      </c>
      <c r="I3243" s="41">
        <v>0</v>
      </c>
      <c r="J3243" s="41">
        <v>0</v>
      </c>
      <c r="K3243" s="41">
        <v>0</v>
      </c>
      <c r="L3243" s="41">
        <v>0</v>
      </c>
      <c r="M3243" s="41">
        <v>0</v>
      </c>
      <c r="N3243" s="41">
        <v>0</v>
      </c>
    </row>
    <row r="3244" spans="1:14" x14ac:dyDescent="0.25">
      <c r="A3244" s="79"/>
      <c r="B3244" s="2" t="s">
        <v>77</v>
      </c>
      <c r="C3244" s="322"/>
      <c r="D3244" s="322"/>
      <c r="E3244" s="322"/>
      <c r="F3244" s="45">
        <v>0</v>
      </c>
      <c r="G3244" s="45">
        <v>0</v>
      </c>
      <c r="H3244" s="45">
        <v>0</v>
      </c>
      <c r="I3244" s="45">
        <v>0</v>
      </c>
      <c r="J3244" s="45">
        <v>0</v>
      </c>
      <c r="K3244" s="45">
        <v>0</v>
      </c>
      <c r="L3244" s="45">
        <v>0</v>
      </c>
      <c r="M3244" s="45">
        <v>0</v>
      </c>
      <c r="N3244" s="45">
        <f t="shared" ref="N3244:N3247" si="159">SUM(F3244:F3244)</f>
        <v>0</v>
      </c>
    </row>
    <row r="3245" spans="1:14" x14ac:dyDescent="0.25">
      <c r="A3245" s="79"/>
      <c r="B3245" s="322" t="s">
        <v>78</v>
      </c>
      <c r="C3245" s="322"/>
      <c r="D3245" s="322"/>
      <c r="E3245" s="322"/>
      <c r="F3245" s="45">
        <v>0</v>
      </c>
      <c r="G3245" s="45">
        <v>0</v>
      </c>
      <c r="H3245" s="45">
        <v>0</v>
      </c>
      <c r="I3245" s="45">
        <v>0</v>
      </c>
      <c r="J3245" s="45">
        <v>0</v>
      </c>
      <c r="K3245" s="45">
        <v>0</v>
      </c>
      <c r="L3245" s="45">
        <v>0</v>
      </c>
      <c r="M3245" s="45">
        <v>0</v>
      </c>
      <c r="N3245" s="45">
        <f t="shared" si="159"/>
        <v>0</v>
      </c>
    </row>
    <row r="3246" spans="1:14" x14ac:dyDescent="0.25">
      <c r="A3246" s="79"/>
      <c r="B3246" s="322" t="s">
        <v>79</v>
      </c>
      <c r="C3246" s="322"/>
      <c r="D3246" s="322"/>
      <c r="E3246" s="322"/>
      <c r="F3246" s="45">
        <v>0</v>
      </c>
      <c r="G3246" s="45">
        <v>0</v>
      </c>
      <c r="H3246" s="45">
        <v>0</v>
      </c>
      <c r="I3246" s="45">
        <v>0</v>
      </c>
      <c r="J3246" s="45">
        <v>0</v>
      </c>
      <c r="K3246" s="45">
        <v>0</v>
      </c>
      <c r="L3246" s="45">
        <v>0</v>
      </c>
      <c r="M3246" s="45">
        <v>0</v>
      </c>
      <c r="N3246" s="45">
        <f t="shared" si="159"/>
        <v>0</v>
      </c>
    </row>
    <row r="3247" spans="1:14" x14ac:dyDescent="0.25">
      <c r="A3247" s="79"/>
      <c r="B3247" s="322" t="s">
        <v>80</v>
      </c>
      <c r="C3247" s="322"/>
      <c r="D3247" s="322"/>
      <c r="E3247" s="322"/>
      <c r="F3247" s="45">
        <v>0</v>
      </c>
      <c r="G3247" s="45">
        <v>0</v>
      </c>
      <c r="H3247" s="45">
        <v>0</v>
      </c>
      <c r="I3247" s="45">
        <v>0</v>
      </c>
      <c r="J3247" s="45">
        <v>0</v>
      </c>
      <c r="K3247" s="45">
        <v>0</v>
      </c>
      <c r="L3247" s="45">
        <v>0</v>
      </c>
      <c r="M3247" s="45">
        <v>0</v>
      </c>
      <c r="N3247" s="45">
        <f t="shared" si="159"/>
        <v>0</v>
      </c>
    </row>
    <row r="3248" spans="1:14" x14ac:dyDescent="0.25">
      <c r="A3248" s="79" t="s">
        <v>81</v>
      </c>
      <c r="B3248" s="2" t="s">
        <v>82</v>
      </c>
      <c r="C3248" s="322"/>
      <c r="D3248" s="322"/>
      <c r="E3248" s="322"/>
      <c r="F3248" s="41">
        <v>0</v>
      </c>
      <c r="G3248" s="41">
        <v>0</v>
      </c>
      <c r="H3248" s="41">
        <v>0</v>
      </c>
      <c r="I3248" s="41">
        <v>0</v>
      </c>
      <c r="J3248" s="41">
        <v>0</v>
      </c>
      <c r="K3248" s="41">
        <v>0</v>
      </c>
      <c r="L3248" s="41">
        <v>0</v>
      </c>
      <c r="M3248" s="41">
        <v>0</v>
      </c>
      <c r="N3248" s="41">
        <v>0</v>
      </c>
    </row>
    <row r="3249" spans="1:14" x14ac:dyDescent="0.25">
      <c r="A3249" s="79"/>
      <c r="B3249" s="322" t="s">
        <v>83</v>
      </c>
      <c r="C3249" s="322"/>
      <c r="D3249" s="322"/>
      <c r="E3249" s="322"/>
      <c r="F3249" s="45">
        <v>0</v>
      </c>
      <c r="G3249" s="45">
        <v>0</v>
      </c>
      <c r="H3249" s="45">
        <v>0</v>
      </c>
      <c r="I3249" s="45">
        <v>0</v>
      </c>
      <c r="J3249" s="45">
        <v>0</v>
      </c>
      <c r="K3249" s="45">
        <v>0</v>
      </c>
      <c r="L3249" s="45">
        <v>0</v>
      </c>
      <c r="M3249" s="45">
        <v>0</v>
      </c>
      <c r="N3249" s="45">
        <f t="shared" ref="N3249:N3253" si="160">SUM(F3249:F3249)</f>
        <v>0</v>
      </c>
    </row>
    <row r="3250" spans="1:14" x14ac:dyDescent="0.25">
      <c r="A3250" s="79"/>
      <c r="B3250" s="322" t="s">
        <v>84</v>
      </c>
      <c r="C3250" s="322"/>
      <c r="D3250" s="322"/>
      <c r="E3250" s="322"/>
      <c r="F3250" s="45">
        <v>0</v>
      </c>
      <c r="G3250" s="45">
        <v>0</v>
      </c>
      <c r="H3250" s="45">
        <v>0</v>
      </c>
      <c r="I3250" s="45">
        <v>0</v>
      </c>
      <c r="J3250" s="45">
        <v>0</v>
      </c>
      <c r="K3250" s="45">
        <v>0</v>
      </c>
      <c r="L3250" s="45">
        <v>0</v>
      </c>
      <c r="M3250" s="45">
        <v>0</v>
      </c>
      <c r="N3250" s="45">
        <f t="shared" si="160"/>
        <v>0</v>
      </c>
    </row>
    <row r="3251" spans="1:14" x14ac:dyDescent="0.25">
      <c r="A3251" s="79"/>
      <c r="B3251" s="322" t="s">
        <v>85</v>
      </c>
      <c r="C3251" s="322"/>
      <c r="D3251" s="322"/>
      <c r="E3251" s="322"/>
      <c r="F3251" s="45">
        <v>0</v>
      </c>
      <c r="G3251" s="45">
        <v>0</v>
      </c>
      <c r="H3251" s="45">
        <v>0</v>
      </c>
      <c r="I3251" s="45">
        <v>0</v>
      </c>
      <c r="J3251" s="45">
        <v>0</v>
      </c>
      <c r="K3251" s="45">
        <v>0</v>
      </c>
      <c r="L3251" s="45">
        <v>0</v>
      </c>
      <c r="M3251" s="45">
        <v>0</v>
      </c>
      <c r="N3251" s="45">
        <f t="shared" si="160"/>
        <v>0</v>
      </c>
    </row>
    <row r="3252" spans="1:14" x14ac:dyDescent="0.25">
      <c r="A3252" s="79"/>
      <c r="B3252" s="322" t="s">
        <v>86</v>
      </c>
      <c r="C3252" s="322"/>
      <c r="D3252" s="322"/>
      <c r="E3252" s="322"/>
      <c r="F3252" s="45">
        <v>0</v>
      </c>
      <c r="G3252" s="45">
        <v>0</v>
      </c>
      <c r="H3252" s="45">
        <v>0</v>
      </c>
      <c r="I3252" s="45">
        <v>0</v>
      </c>
      <c r="J3252" s="45">
        <v>0</v>
      </c>
      <c r="K3252" s="45">
        <v>0</v>
      </c>
      <c r="L3252" s="45">
        <v>0</v>
      </c>
      <c r="M3252" s="45">
        <v>0</v>
      </c>
      <c r="N3252" s="45">
        <f t="shared" si="160"/>
        <v>0</v>
      </c>
    </row>
    <row r="3253" spans="1:14" x14ac:dyDescent="0.25">
      <c r="A3253" s="313"/>
      <c r="B3253" s="322" t="s">
        <v>87</v>
      </c>
      <c r="C3253" s="322"/>
      <c r="D3253" s="322"/>
      <c r="E3253" s="322"/>
      <c r="F3253" s="45">
        <v>0</v>
      </c>
      <c r="G3253" s="45">
        <v>0</v>
      </c>
      <c r="H3253" s="45">
        <v>0</v>
      </c>
      <c r="I3253" s="45">
        <v>0</v>
      </c>
      <c r="J3253" s="45">
        <v>0</v>
      </c>
      <c r="K3253" s="45">
        <v>0</v>
      </c>
      <c r="L3253" s="45">
        <v>0</v>
      </c>
      <c r="M3253" s="45">
        <v>0</v>
      </c>
      <c r="N3253" s="45">
        <f t="shared" si="160"/>
        <v>0</v>
      </c>
    </row>
    <row r="3254" spans="1:14" x14ac:dyDescent="0.25">
      <c r="A3254" s="313"/>
      <c r="B3254" s="2" t="s">
        <v>88</v>
      </c>
      <c r="C3254" s="322"/>
      <c r="D3254" s="322"/>
      <c r="E3254" s="322"/>
      <c r="F3254" s="61">
        <f t="shared" ref="F3254:G3254" si="161">+F3188+F3169+F3175</f>
        <v>20815046.350000001</v>
      </c>
      <c r="G3254" s="61">
        <f t="shared" si="161"/>
        <v>25766840.510000002</v>
      </c>
      <c r="H3254" s="61">
        <f>+H3188+H3169+H3175+H3225</f>
        <v>36335649</v>
      </c>
      <c r="I3254" s="61">
        <f>+I3225+I3188+I3175+I3169</f>
        <v>23800287.960000001</v>
      </c>
      <c r="J3254" s="61">
        <f>+J3188+J3169+J3175+J3225</f>
        <v>37523648.260000005</v>
      </c>
      <c r="K3254" s="61">
        <f>+K3188+K3169+K3175+K3225</f>
        <v>30660398.789999999</v>
      </c>
      <c r="L3254" s="61">
        <f>+L3188+L3169+L3175+L3225</f>
        <v>26215931.080000002</v>
      </c>
      <c r="M3254" s="61">
        <f>+M3188+M3169+M3175+M3225</f>
        <v>30039447.449999999</v>
      </c>
      <c r="N3254" s="61">
        <f>+N3188+N3175+N3169+N3225</f>
        <v>231157249.39999995</v>
      </c>
    </row>
    <row r="3255" spans="1:14" x14ac:dyDescent="0.25">
      <c r="A3255" s="313"/>
      <c r="B3255" s="2"/>
      <c r="C3255" s="322"/>
      <c r="D3255" s="322"/>
      <c r="E3255" s="322"/>
      <c r="F3255" s="45"/>
      <c r="G3255" s="45"/>
      <c r="H3255" s="45"/>
      <c r="I3255" s="45"/>
      <c r="J3255" s="45">
        <v>0</v>
      </c>
      <c r="K3255" s="45">
        <v>0</v>
      </c>
      <c r="L3255" s="45">
        <v>0</v>
      </c>
      <c r="M3255" s="45">
        <v>0</v>
      </c>
      <c r="N3255" s="45"/>
    </row>
    <row r="3256" spans="1:14" x14ac:dyDescent="0.25">
      <c r="A3256" s="313"/>
      <c r="B3256" s="2" t="s">
        <v>210</v>
      </c>
      <c r="C3256" s="322"/>
      <c r="D3256" s="322"/>
      <c r="E3256" s="322"/>
      <c r="F3256" s="45">
        <v>-150000</v>
      </c>
      <c r="G3256" s="45"/>
      <c r="H3256" s="45"/>
      <c r="I3256" s="45"/>
      <c r="J3256" s="45">
        <v>0</v>
      </c>
      <c r="K3256" s="45">
        <v>0</v>
      </c>
      <c r="L3256" s="45">
        <v>0</v>
      </c>
      <c r="M3256" s="45">
        <v>0</v>
      </c>
      <c r="N3256" s="324">
        <f>+F3256</f>
        <v>-150000</v>
      </c>
    </row>
    <row r="3257" spans="1:14" x14ac:dyDescent="0.25">
      <c r="A3257" s="79"/>
      <c r="B3257" s="2" t="s">
        <v>220</v>
      </c>
      <c r="C3257" s="322"/>
      <c r="D3257" s="322"/>
      <c r="E3257" s="322"/>
      <c r="F3257" s="45"/>
      <c r="G3257" s="45"/>
      <c r="H3257" s="45"/>
      <c r="I3257" s="45">
        <v>-199527.01</v>
      </c>
      <c r="J3257" s="45">
        <v>-10763.74</v>
      </c>
      <c r="K3257" s="45">
        <v>0</v>
      </c>
      <c r="L3257" s="45">
        <f>-25566.52-70000</f>
        <v>-95566.52</v>
      </c>
      <c r="M3257" s="45">
        <f>-126660.53-103000-245318.92</f>
        <v>-474979.45</v>
      </c>
      <c r="N3257" s="324">
        <f>+I3257+J3257+L3257+M3257</f>
        <v>-780836.72</v>
      </c>
    </row>
    <row r="3258" spans="1:14" x14ac:dyDescent="0.25">
      <c r="A3258" s="79" t="s">
        <v>89</v>
      </c>
      <c r="B3258" s="2" t="s">
        <v>90</v>
      </c>
      <c r="C3258" s="322"/>
      <c r="D3258" s="322"/>
      <c r="E3258" s="322"/>
      <c r="F3258" s="45"/>
      <c r="G3258" s="45"/>
      <c r="H3258" s="45"/>
      <c r="I3258" s="45" t="s">
        <v>222</v>
      </c>
      <c r="J3258" s="45">
        <v>0</v>
      </c>
      <c r="K3258" s="45">
        <v>0</v>
      </c>
      <c r="L3258" s="45">
        <v>0</v>
      </c>
      <c r="M3258" s="45">
        <v>0</v>
      </c>
      <c r="N3258" s="325"/>
    </row>
    <row r="3259" spans="1:14" x14ac:dyDescent="0.25">
      <c r="A3259" s="79" t="s">
        <v>91</v>
      </c>
      <c r="B3259" s="2" t="s">
        <v>92</v>
      </c>
      <c r="C3259" s="322"/>
      <c r="D3259" s="322"/>
      <c r="E3259" s="322"/>
      <c r="F3259" s="41">
        <v>0</v>
      </c>
      <c r="G3259" s="41">
        <v>0</v>
      </c>
      <c r="H3259" s="41">
        <v>0</v>
      </c>
      <c r="I3259" s="41">
        <v>0</v>
      </c>
      <c r="J3259" s="41">
        <v>0</v>
      </c>
      <c r="K3259" s="41">
        <v>0</v>
      </c>
      <c r="L3259" s="45">
        <v>0</v>
      </c>
      <c r="M3259" s="45">
        <v>0</v>
      </c>
      <c r="N3259" s="41">
        <v>0</v>
      </c>
    </row>
    <row r="3260" spans="1:14" x14ac:dyDescent="0.25">
      <c r="A3260" s="313"/>
      <c r="B3260" s="322" t="s">
        <v>93</v>
      </c>
      <c r="C3260" s="322"/>
      <c r="D3260" s="322" t="s">
        <v>94</v>
      </c>
      <c r="E3260" s="322"/>
      <c r="F3260" s="45">
        <v>0</v>
      </c>
      <c r="G3260" s="45">
        <v>0</v>
      </c>
      <c r="H3260" s="45">
        <v>0</v>
      </c>
      <c r="I3260" s="45">
        <v>0</v>
      </c>
      <c r="J3260" s="45">
        <v>0</v>
      </c>
      <c r="K3260" s="45">
        <v>0</v>
      </c>
      <c r="L3260" s="45">
        <v>0</v>
      </c>
      <c r="M3260" s="45">
        <v>0</v>
      </c>
      <c r="N3260" s="45">
        <v>0</v>
      </c>
    </row>
    <row r="3261" spans="1:14" x14ac:dyDescent="0.25">
      <c r="A3261" s="313"/>
      <c r="B3261" s="322" t="s">
        <v>95</v>
      </c>
      <c r="C3261" s="322"/>
      <c r="D3261" s="322"/>
      <c r="E3261" s="322"/>
      <c r="F3261" s="45">
        <v>0</v>
      </c>
      <c r="G3261" s="45">
        <v>0</v>
      </c>
      <c r="H3261" s="45">
        <v>0</v>
      </c>
      <c r="I3261" s="45">
        <v>0</v>
      </c>
      <c r="J3261" s="45">
        <v>0</v>
      </c>
      <c r="K3261" s="45">
        <v>0</v>
      </c>
      <c r="L3261" s="45">
        <v>0</v>
      </c>
      <c r="M3261" s="45">
        <v>0</v>
      </c>
      <c r="N3261" s="45">
        <v>0</v>
      </c>
    </row>
    <row r="3262" spans="1:14" x14ac:dyDescent="0.25">
      <c r="A3262" s="79" t="s">
        <v>96</v>
      </c>
      <c r="B3262" s="326" t="s">
        <v>97</v>
      </c>
      <c r="C3262" s="322"/>
      <c r="D3262" s="322"/>
      <c r="E3262" s="322"/>
      <c r="F3262" s="41">
        <v>0</v>
      </c>
      <c r="G3262" s="41">
        <v>0</v>
      </c>
      <c r="H3262" s="41">
        <v>0</v>
      </c>
      <c r="I3262" s="41">
        <v>0</v>
      </c>
      <c r="J3262" s="41">
        <v>0</v>
      </c>
      <c r="K3262" s="41">
        <v>0</v>
      </c>
      <c r="L3262" s="45">
        <v>0</v>
      </c>
      <c r="M3262" s="45">
        <v>0</v>
      </c>
      <c r="N3262" s="41">
        <v>0</v>
      </c>
    </row>
    <row r="3263" spans="1:14" x14ac:dyDescent="0.25">
      <c r="A3263" s="313"/>
      <c r="B3263" s="322" t="s">
        <v>98</v>
      </c>
      <c r="C3263" s="322"/>
      <c r="D3263" s="322"/>
      <c r="E3263" s="322"/>
      <c r="F3263" s="45">
        <v>0</v>
      </c>
      <c r="G3263" s="45">
        <v>0</v>
      </c>
      <c r="H3263" s="45">
        <v>0</v>
      </c>
      <c r="I3263" s="45">
        <v>0</v>
      </c>
      <c r="J3263" s="45">
        <v>0</v>
      </c>
      <c r="K3263" s="45">
        <v>0</v>
      </c>
      <c r="L3263" s="45">
        <v>0</v>
      </c>
      <c r="M3263" s="45">
        <v>0</v>
      </c>
      <c r="N3263" s="45">
        <v>0</v>
      </c>
    </row>
    <row r="3264" spans="1:14" x14ac:dyDescent="0.25">
      <c r="A3264" s="313"/>
      <c r="B3264" s="322" t="s">
        <v>99</v>
      </c>
      <c r="C3264" s="322"/>
      <c r="D3264" s="322"/>
      <c r="E3264" s="322"/>
      <c r="F3264" s="45">
        <v>0</v>
      </c>
      <c r="G3264" s="45">
        <v>0</v>
      </c>
      <c r="H3264" s="45">
        <v>0</v>
      </c>
      <c r="I3264" s="45">
        <v>0</v>
      </c>
      <c r="J3264" s="45">
        <v>0</v>
      </c>
      <c r="K3264" s="45">
        <v>0</v>
      </c>
      <c r="L3264" s="45">
        <v>0</v>
      </c>
      <c r="M3264" s="45">
        <v>0</v>
      </c>
      <c r="N3264" s="45">
        <v>0</v>
      </c>
    </row>
    <row r="3265" spans="1:14" x14ac:dyDescent="0.25">
      <c r="A3265" s="79" t="s">
        <v>100</v>
      </c>
      <c r="B3265" s="2" t="s">
        <v>101</v>
      </c>
      <c r="C3265" s="322"/>
      <c r="D3265" s="322"/>
      <c r="E3265" s="322"/>
      <c r="F3265" s="41">
        <v>0</v>
      </c>
      <c r="G3265" s="41">
        <v>0</v>
      </c>
      <c r="H3265" s="41">
        <v>0</v>
      </c>
      <c r="I3265" s="41">
        <v>0</v>
      </c>
      <c r="J3265" s="41">
        <v>0</v>
      </c>
      <c r="K3265" s="41">
        <v>0</v>
      </c>
      <c r="L3265" s="45">
        <v>0</v>
      </c>
      <c r="M3265" s="45">
        <v>0</v>
      </c>
      <c r="N3265" s="41">
        <v>0</v>
      </c>
    </row>
    <row r="3266" spans="1:14" x14ac:dyDescent="0.25">
      <c r="A3266" s="313"/>
      <c r="B3266" s="327" t="s">
        <v>102</v>
      </c>
      <c r="C3266" s="322"/>
      <c r="D3266" s="322"/>
      <c r="E3266" s="322"/>
      <c r="F3266" s="45">
        <v>0</v>
      </c>
      <c r="G3266" s="45">
        <v>0</v>
      </c>
      <c r="H3266" s="45">
        <v>0</v>
      </c>
      <c r="I3266" s="45">
        <v>0</v>
      </c>
      <c r="J3266" s="45">
        <v>0</v>
      </c>
      <c r="K3266" s="45">
        <v>0</v>
      </c>
      <c r="L3266" s="45">
        <v>0</v>
      </c>
      <c r="M3266" s="45">
        <v>0</v>
      </c>
      <c r="N3266" s="45">
        <v>0</v>
      </c>
    </row>
    <row r="3267" spans="1:14" x14ac:dyDescent="0.25">
      <c r="A3267" s="313"/>
      <c r="B3267" s="327" t="s">
        <v>103</v>
      </c>
      <c r="C3267" s="322"/>
      <c r="D3267" s="322"/>
      <c r="E3267" s="322"/>
      <c r="F3267" s="64">
        <v>0</v>
      </c>
      <c r="G3267" s="64">
        <v>0</v>
      </c>
      <c r="H3267" s="64">
        <v>0</v>
      </c>
      <c r="I3267" s="64">
        <v>0</v>
      </c>
      <c r="J3267" s="64">
        <v>0</v>
      </c>
      <c r="K3267" s="64">
        <v>0</v>
      </c>
      <c r="L3267" s="45">
        <v>0</v>
      </c>
      <c r="M3267" s="45">
        <v>0</v>
      </c>
      <c r="N3267" s="64">
        <v>0</v>
      </c>
    </row>
    <row r="3268" spans="1:14" x14ac:dyDescent="0.25">
      <c r="A3268" s="313"/>
      <c r="B3268" s="2" t="s">
        <v>104</v>
      </c>
      <c r="C3268" s="322"/>
      <c r="D3268" s="322"/>
      <c r="E3268" s="322"/>
      <c r="F3268" s="41">
        <f>+F3264+F3263+F3262+F3261+F3259+F3258</f>
        <v>0</v>
      </c>
      <c r="G3268" s="41">
        <f>+G3264+G3263+G3262+G3261+G3259+G3258</f>
        <v>0</v>
      </c>
      <c r="H3268" s="41">
        <f>+H3264+H3263+H3262+H3261+H3259+H3258</f>
        <v>0</v>
      </c>
      <c r="I3268" s="41">
        <v>0</v>
      </c>
      <c r="J3268" s="41">
        <v>0</v>
      </c>
      <c r="K3268" s="41">
        <v>0</v>
      </c>
      <c r="L3268" s="41">
        <v>0</v>
      </c>
      <c r="M3268" s="41">
        <v>0</v>
      </c>
      <c r="N3268" s="41">
        <f>+N3264+N3263+N3262+N3261+N3259+N3258</f>
        <v>0</v>
      </c>
    </row>
    <row r="3269" spans="1:14" x14ac:dyDescent="0.25">
      <c r="A3269" s="313"/>
      <c r="B3269" s="2"/>
      <c r="C3269" s="322"/>
      <c r="D3269" s="322"/>
      <c r="E3269" s="322"/>
      <c r="F3269" s="41"/>
      <c r="G3269" s="41"/>
      <c r="H3269" s="41"/>
      <c r="I3269" s="41"/>
      <c r="J3269" s="41"/>
      <c r="K3269" s="41"/>
      <c r="L3269" s="41"/>
      <c r="M3269" s="41"/>
      <c r="N3269" s="41"/>
    </row>
    <row r="3270" spans="1:14" x14ac:dyDescent="0.25">
      <c r="A3270" s="325"/>
      <c r="B3270" s="325"/>
      <c r="C3270" s="325"/>
      <c r="D3270" s="325"/>
      <c r="E3270" s="325"/>
      <c r="F3270" s="325"/>
      <c r="G3270" s="325"/>
      <c r="H3270" s="325"/>
      <c r="I3270" s="325"/>
      <c r="J3270" s="325"/>
      <c r="K3270" s="325"/>
      <c r="L3270" s="325"/>
      <c r="M3270" s="325"/>
      <c r="N3270" s="325"/>
    </row>
    <row r="3271" spans="1:14" ht="15.75" thickBot="1" x14ac:dyDescent="0.3">
      <c r="A3271" s="322"/>
      <c r="B3271" s="2" t="s">
        <v>105</v>
      </c>
      <c r="C3271" s="322"/>
      <c r="D3271" s="322"/>
      <c r="E3271" s="322"/>
      <c r="F3271" s="65">
        <f>+F3268+F3254+F3256</f>
        <v>20665046.350000001</v>
      </c>
      <c r="G3271" s="65">
        <f>+G3254</f>
        <v>25766840.510000002</v>
      </c>
      <c r="H3271" s="65">
        <f>+H3254</f>
        <v>36335649</v>
      </c>
      <c r="I3271" s="65">
        <f>+I3254</f>
        <v>23800287.960000001</v>
      </c>
      <c r="J3271" s="65">
        <f>+J3254+J3257</f>
        <v>37512884.520000003</v>
      </c>
      <c r="K3271" s="65">
        <f>+K3254+K3257</f>
        <v>30660398.789999999</v>
      </c>
      <c r="L3271" s="65">
        <f>+L3254+L3257</f>
        <v>26120364.560000002</v>
      </c>
      <c r="M3271" s="65">
        <f>+M3254+M3257</f>
        <v>29564468</v>
      </c>
      <c r="N3271" s="65">
        <f>+N3254+N3256+N3257</f>
        <v>230226412.67999995</v>
      </c>
    </row>
    <row r="3272" spans="1:14" ht="15.75" thickTop="1" x14ac:dyDescent="0.25">
      <c r="A3272" s="322"/>
      <c r="B3272" s="2"/>
      <c r="C3272" s="322"/>
      <c r="D3272" s="322"/>
      <c r="E3272" s="322"/>
      <c r="F3272" s="41"/>
      <c r="G3272" s="325"/>
      <c r="H3272" s="325"/>
      <c r="I3272" s="325"/>
      <c r="J3272" s="325"/>
      <c r="K3272" s="325"/>
      <c r="L3272" s="325"/>
      <c r="M3272" s="325"/>
      <c r="N3272" s="325"/>
    </row>
    <row r="3273" spans="1:14" x14ac:dyDescent="0.25">
      <c r="A3273" s="322"/>
      <c r="B3273" s="2"/>
      <c r="C3273" s="322"/>
      <c r="D3273" s="322"/>
      <c r="E3273" s="322"/>
      <c r="F3273" s="41"/>
      <c r="G3273" s="41"/>
      <c r="H3273" s="325"/>
      <c r="I3273" s="41"/>
      <c r="J3273" s="325"/>
      <c r="K3273" s="325"/>
      <c r="L3273" s="325"/>
      <c r="M3273" s="325"/>
    </row>
    <row r="3274" spans="1:14" x14ac:dyDescent="0.25">
      <c r="A3274" s="322"/>
      <c r="B3274" s="2"/>
      <c r="C3274" s="322"/>
      <c r="D3274" s="322"/>
      <c r="E3274" s="322"/>
      <c r="F3274" s="41" t="s">
        <v>199</v>
      </c>
      <c r="G3274" s="325"/>
      <c r="H3274" s="325"/>
      <c r="I3274" s="325"/>
      <c r="J3274" s="325"/>
      <c r="K3274" s="325"/>
      <c r="L3274" s="325"/>
      <c r="M3274" s="325"/>
    </row>
    <row r="3275" spans="1:14" x14ac:dyDescent="0.25">
      <c r="A3275" s="416" t="s">
        <v>106</v>
      </c>
      <c r="B3275" s="416"/>
      <c r="C3275" s="416"/>
      <c r="D3275" s="328"/>
      <c r="E3275" s="328"/>
      <c r="F3275" s="416" t="s">
        <v>107</v>
      </c>
      <c r="G3275" s="416"/>
      <c r="H3275" s="325"/>
      <c r="I3275" s="325"/>
      <c r="J3275" s="325"/>
      <c r="K3275" s="324"/>
      <c r="L3275" s="324"/>
      <c r="M3275" s="324"/>
    </row>
    <row r="3276" spans="1:14" x14ac:dyDescent="0.25">
      <c r="A3276" s="329"/>
      <c r="B3276" s="3"/>
      <c r="C3276" s="3"/>
      <c r="D3276" s="325"/>
      <c r="E3276" s="325"/>
      <c r="F3276" s="3"/>
      <c r="G3276" s="3"/>
      <c r="H3276" s="325"/>
      <c r="I3276" s="325"/>
      <c r="J3276" s="325"/>
      <c r="K3276" s="325"/>
    </row>
    <row r="3277" spans="1:14" x14ac:dyDescent="0.25">
      <c r="A3277" s="3"/>
      <c r="B3277" s="3"/>
      <c r="C3277" s="3"/>
      <c r="D3277" s="325"/>
      <c r="E3277" s="325"/>
      <c r="F3277" s="3"/>
      <c r="G3277" s="3"/>
      <c r="H3277" s="325"/>
      <c r="I3277" s="325"/>
      <c r="J3277" s="325"/>
      <c r="K3277" s="325"/>
    </row>
    <row r="3278" spans="1:14" x14ac:dyDescent="0.25">
      <c r="A3278" s="412" t="s">
        <v>205</v>
      </c>
      <c r="B3278" s="412"/>
      <c r="C3278" s="412"/>
      <c r="D3278" s="412"/>
      <c r="E3278" s="330"/>
      <c r="F3278" s="413" t="s">
        <v>206</v>
      </c>
      <c r="G3278" s="413"/>
      <c r="H3278" s="325"/>
      <c r="I3278" s="325"/>
      <c r="J3278" s="325"/>
      <c r="K3278" s="325"/>
    </row>
    <row r="3279" spans="1:14" x14ac:dyDescent="0.25">
      <c r="A3279" s="414" t="s">
        <v>108</v>
      </c>
      <c r="B3279" s="414"/>
      <c r="C3279" s="414"/>
      <c r="D3279" s="414"/>
      <c r="E3279" s="331"/>
      <c r="F3279" s="414" t="s">
        <v>195</v>
      </c>
      <c r="G3279" s="414"/>
      <c r="H3279" s="325"/>
      <c r="I3279" s="325"/>
      <c r="J3279" s="325"/>
      <c r="K3279" s="325"/>
    </row>
    <row r="3280" spans="1:14" x14ac:dyDescent="0.25">
      <c r="A3280" s="325"/>
      <c r="B3280" s="325"/>
      <c r="C3280" s="325"/>
      <c r="D3280" s="325"/>
      <c r="E3280" s="325"/>
      <c r="F3280" s="325"/>
      <c r="G3280" s="325"/>
      <c r="H3280" s="325"/>
      <c r="I3280" s="325"/>
      <c r="J3280" s="325"/>
      <c r="K3280" s="325"/>
    </row>
    <row r="3281" spans="1:10" x14ac:dyDescent="0.25">
      <c r="A3281" s="29"/>
      <c r="B3281" s="29"/>
      <c r="C3281" s="29"/>
      <c r="D3281" s="29"/>
      <c r="E3281" s="29"/>
      <c r="F3281" s="29"/>
      <c r="G3281" s="29"/>
      <c r="H3281" s="29"/>
      <c r="I3281" s="29"/>
      <c r="J3281" s="29"/>
    </row>
    <row r="3282" spans="1:10" x14ac:dyDescent="0.25">
      <c r="A3282" s="29"/>
      <c r="B3282" s="29"/>
      <c r="C3282" s="29"/>
      <c r="D3282" s="29"/>
      <c r="E3282" s="29"/>
      <c r="F3282" s="29"/>
      <c r="G3282" s="29"/>
      <c r="H3282" s="29"/>
      <c r="I3282" s="29"/>
      <c r="J3282" s="29"/>
    </row>
    <row r="3283" spans="1:10" x14ac:dyDescent="0.25">
      <c r="A3283" s="29"/>
      <c r="B3283" s="29"/>
      <c r="C3283" s="29"/>
      <c r="D3283" s="29"/>
      <c r="E3283" s="29"/>
      <c r="F3283" s="29"/>
      <c r="G3283" s="29"/>
      <c r="H3283" s="29"/>
      <c r="I3283" s="29"/>
      <c r="J3283" s="29"/>
    </row>
    <row r="3284" spans="1:10" x14ac:dyDescent="0.25">
      <c r="A3284" s="29"/>
      <c r="B3284" s="29"/>
      <c r="C3284" s="29"/>
      <c r="D3284" s="29"/>
      <c r="E3284" s="29"/>
      <c r="F3284" s="29"/>
      <c r="G3284" s="29"/>
      <c r="H3284" s="29"/>
      <c r="I3284" s="29"/>
      <c r="J3284" s="29"/>
    </row>
    <row r="3285" spans="1:10" x14ac:dyDescent="0.25">
      <c r="A3285" s="29"/>
      <c r="B3285" s="29"/>
      <c r="C3285" s="29"/>
      <c r="D3285" s="29"/>
      <c r="E3285" s="29"/>
      <c r="F3285" s="29"/>
      <c r="G3285" s="29"/>
      <c r="H3285" s="29"/>
      <c r="I3285" s="29"/>
      <c r="J3285" s="29"/>
    </row>
    <row r="3286" spans="1:10" x14ac:dyDescent="0.25">
      <c r="A3286" s="29"/>
      <c r="B3286" s="29"/>
      <c r="C3286" s="29"/>
      <c r="D3286" s="29"/>
      <c r="E3286" s="29"/>
      <c r="F3286" s="29"/>
      <c r="G3286" s="29"/>
      <c r="H3286" s="29"/>
      <c r="I3286" s="29"/>
      <c r="J3286" s="29"/>
    </row>
    <row r="3287" spans="1:10" x14ac:dyDescent="0.25">
      <c r="A3287" s="29"/>
      <c r="B3287" s="29"/>
      <c r="C3287" s="29"/>
      <c r="D3287" s="29"/>
      <c r="E3287" s="29"/>
      <c r="F3287" s="29"/>
      <c r="G3287" s="29"/>
      <c r="H3287" s="29"/>
      <c r="I3287" s="29"/>
      <c r="J3287" s="29"/>
    </row>
    <row r="3288" spans="1:10" x14ac:dyDescent="0.25">
      <c r="A3288" s="29"/>
      <c r="B3288" s="29"/>
      <c r="C3288" s="29"/>
      <c r="D3288" s="29"/>
      <c r="E3288" s="29"/>
      <c r="F3288" s="29"/>
      <c r="G3288" s="29"/>
      <c r="H3288" s="29"/>
      <c r="I3288" s="29"/>
      <c r="J3288" s="29"/>
    </row>
    <row r="3289" spans="1:10" x14ac:dyDescent="0.25">
      <c r="A3289" s="29"/>
      <c r="B3289" s="29"/>
      <c r="C3289" s="29"/>
      <c r="D3289" s="29"/>
      <c r="E3289" s="29"/>
      <c r="F3289" s="29"/>
      <c r="G3289" s="29"/>
      <c r="H3289" s="29"/>
      <c r="I3289" s="29"/>
      <c r="J3289" s="29"/>
    </row>
    <row r="3290" spans="1:10" x14ac:dyDescent="0.25">
      <c r="A3290" s="29"/>
      <c r="B3290" s="29"/>
      <c r="C3290" s="29"/>
      <c r="D3290" s="29"/>
      <c r="E3290" s="29"/>
      <c r="F3290" s="29"/>
      <c r="G3290" s="29"/>
      <c r="H3290" s="29"/>
      <c r="I3290" s="29"/>
      <c r="J3290" s="29"/>
    </row>
    <row r="3291" spans="1:10" x14ac:dyDescent="0.25">
      <c r="A3291" s="29"/>
      <c r="B3291" s="29"/>
      <c r="C3291" s="29"/>
      <c r="D3291" s="29"/>
      <c r="E3291" s="29"/>
      <c r="F3291" s="29"/>
      <c r="G3291" s="29"/>
      <c r="H3291" s="29"/>
      <c r="I3291" s="29"/>
      <c r="J3291" s="29"/>
    </row>
    <row r="3292" spans="1:10" x14ac:dyDescent="0.25">
      <c r="A3292" s="29"/>
      <c r="B3292" s="29"/>
      <c r="C3292" s="29"/>
      <c r="D3292" s="29"/>
      <c r="E3292" s="29"/>
      <c r="F3292" s="29"/>
      <c r="G3292" s="29"/>
      <c r="H3292" s="29"/>
      <c r="I3292" s="29"/>
      <c r="J3292" s="29"/>
    </row>
    <row r="3293" spans="1:10" x14ac:dyDescent="0.25">
      <c r="A3293" s="29"/>
      <c r="B3293" s="29"/>
      <c r="C3293" s="29"/>
      <c r="D3293" s="29"/>
      <c r="E3293" s="29"/>
      <c r="F3293" s="29"/>
      <c r="G3293" s="29"/>
      <c r="H3293" s="29"/>
      <c r="I3293" s="29"/>
      <c r="J3293" s="29"/>
    </row>
    <row r="3303" spans="1:14" x14ac:dyDescent="0.25">
      <c r="A3303" s="29"/>
      <c r="B3303" s="29"/>
      <c r="C3303" s="29"/>
      <c r="D3303" s="29"/>
      <c r="E3303" s="29"/>
      <c r="F3303" s="29"/>
      <c r="G3303" s="29"/>
      <c r="H3303" s="29"/>
      <c r="I3303" s="29"/>
      <c r="J3303" s="29"/>
    </row>
    <row r="3304" spans="1:14" x14ac:dyDescent="0.25">
      <c r="A3304" s="29"/>
      <c r="B3304" s="29"/>
      <c r="C3304" s="29"/>
      <c r="D3304" s="29"/>
      <c r="E3304" s="29"/>
      <c r="F3304" s="29"/>
      <c r="G3304" s="29"/>
      <c r="H3304" s="29"/>
      <c r="I3304" s="29"/>
      <c r="J3304" s="29"/>
    </row>
    <row r="3305" spans="1:14" x14ac:dyDescent="0.25">
      <c r="A3305" s="29"/>
      <c r="B3305" s="29"/>
      <c r="C3305" s="29"/>
      <c r="D3305" s="29"/>
      <c r="E3305" s="29"/>
      <c r="F3305" s="29"/>
      <c r="G3305" s="29"/>
      <c r="H3305" s="29"/>
      <c r="I3305" s="29"/>
      <c r="J3305" s="29"/>
    </row>
    <row r="3307" spans="1:14" ht="18" x14ac:dyDescent="0.25">
      <c r="A3307" s="312"/>
      <c r="B3307" s="312"/>
      <c r="C3307" s="312"/>
      <c r="D3307" s="312"/>
      <c r="E3307" s="312"/>
      <c r="F3307" s="312"/>
      <c r="G3307" s="312"/>
      <c r="H3307" s="312"/>
      <c r="I3307" s="312"/>
      <c r="J3307" s="312"/>
    </row>
    <row r="3308" spans="1:14" x14ac:dyDescent="0.25">
      <c r="A3308" s="409" t="s">
        <v>0</v>
      </c>
      <c r="B3308" s="409"/>
      <c r="C3308" s="409"/>
      <c r="D3308" s="409"/>
      <c r="E3308" s="409"/>
      <c r="F3308" s="409"/>
      <c r="G3308" s="409"/>
      <c r="H3308" s="409"/>
      <c r="I3308" s="409"/>
      <c r="J3308" s="409"/>
      <c r="K3308" s="409"/>
      <c r="L3308" s="409"/>
      <c r="M3308" s="409"/>
      <c r="N3308" s="409"/>
    </row>
    <row r="3309" spans="1:14" x14ac:dyDescent="0.25">
      <c r="A3309" s="410" t="s">
        <v>211</v>
      </c>
      <c r="B3309" s="410"/>
      <c r="C3309" s="410"/>
      <c r="D3309" s="410"/>
      <c r="E3309" s="410"/>
      <c r="F3309" s="410"/>
      <c r="G3309" s="410"/>
      <c r="H3309" s="410"/>
      <c r="I3309" s="410"/>
      <c r="J3309" s="410"/>
      <c r="K3309" s="410"/>
      <c r="L3309" s="410"/>
      <c r="M3309" s="410"/>
      <c r="N3309" s="410"/>
    </row>
    <row r="3310" spans="1:14" x14ac:dyDescent="0.25">
      <c r="A3310" s="32" t="s">
        <v>3</v>
      </c>
      <c r="B3310" s="33" t="s">
        <v>4</v>
      </c>
      <c r="C3310" s="5"/>
      <c r="D3310" s="5"/>
      <c r="E3310" s="6"/>
      <c r="F3310" s="250" t="s">
        <v>5</v>
      </c>
      <c r="G3310" s="251" t="s">
        <v>6</v>
      </c>
      <c r="H3310" s="251" t="s">
        <v>109</v>
      </c>
      <c r="I3310" s="251" t="s">
        <v>141</v>
      </c>
      <c r="J3310" s="251" t="s">
        <v>142</v>
      </c>
      <c r="K3310" s="251" t="s">
        <v>143</v>
      </c>
      <c r="L3310" s="251" t="s">
        <v>144</v>
      </c>
      <c r="M3310" s="251" t="s">
        <v>153</v>
      </c>
      <c r="N3310" s="252" t="s">
        <v>7</v>
      </c>
    </row>
    <row r="3311" spans="1:14" x14ac:dyDescent="0.25">
      <c r="A3311" s="316" t="s">
        <v>8</v>
      </c>
      <c r="B3311" s="317" t="s">
        <v>9</v>
      </c>
      <c r="C3311" s="317"/>
      <c r="D3311" s="40"/>
      <c r="E3311" s="40"/>
      <c r="F3311" s="41">
        <f t="shared" ref="F3311:K3311" si="162">SUM(F3312:F3316)</f>
        <v>18624615.859999999</v>
      </c>
      <c r="G3311" s="41">
        <f t="shared" si="162"/>
        <v>18894805.859999999</v>
      </c>
      <c r="H3311" s="41">
        <f t="shared" si="162"/>
        <v>24489037.419999998</v>
      </c>
      <c r="I3311" s="41">
        <f t="shared" si="162"/>
        <v>19066455.550000001</v>
      </c>
      <c r="J3311" s="41">
        <f t="shared" si="162"/>
        <v>32417458.310000002</v>
      </c>
      <c r="K3311" s="41">
        <f t="shared" si="162"/>
        <v>18473060.48</v>
      </c>
      <c r="L3311" s="41">
        <f>SUM(L3312:L3316)</f>
        <v>18467204.420000002</v>
      </c>
      <c r="M3311" s="41">
        <f>SUM(M3312:M3316)</f>
        <v>22020335.789999999</v>
      </c>
      <c r="N3311" s="41">
        <f>+N3312+N3313+N3315+N3314+N3316</f>
        <v>172452973.68999997</v>
      </c>
    </row>
    <row r="3312" spans="1:14" x14ac:dyDescent="0.25">
      <c r="A3312" s="313"/>
      <c r="B3312" s="314" t="s">
        <v>10</v>
      </c>
      <c r="C3312" s="315"/>
      <c r="D3312" s="315"/>
      <c r="E3312" s="40"/>
      <c r="F3312" s="45">
        <v>15899530.83</v>
      </c>
      <c r="G3312" s="45">
        <v>16139904.73</v>
      </c>
      <c r="H3312" s="45">
        <v>21750400.789999999</v>
      </c>
      <c r="I3312" s="45">
        <v>16323896.42</v>
      </c>
      <c r="J3312" s="45">
        <v>15746328.630000001</v>
      </c>
      <c r="K3312" s="45">
        <v>15760728.630000001</v>
      </c>
      <c r="L3312" s="45">
        <v>15751328.630000001</v>
      </c>
      <c r="M3312" s="45">
        <v>19314769.800000001</v>
      </c>
      <c r="N3312" s="45">
        <f>SUM(F3312:M3312)</f>
        <v>136686888.45999998</v>
      </c>
    </row>
    <row r="3313" spans="1:14" x14ac:dyDescent="0.25">
      <c r="A3313" s="313"/>
      <c r="B3313" s="314" t="s">
        <v>11</v>
      </c>
      <c r="C3313" s="315"/>
      <c r="D3313" s="315"/>
      <c r="E3313" s="40"/>
      <c r="F3313" s="45">
        <v>280000</v>
      </c>
      <c r="G3313" s="45">
        <v>280000</v>
      </c>
      <c r="H3313" s="45">
        <v>280000</v>
      </c>
      <c r="I3313" s="45">
        <v>280000</v>
      </c>
      <c r="J3313" s="45">
        <v>14246028.390000001</v>
      </c>
      <c r="K3313" s="45">
        <v>285000</v>
      </c>
      <c r="L3313" s="45">
        <v>290000</v>
      </c>
      <c r="M3313" s="45">
        <v>280000</v>
      </c>
      <c r="N3313" s="45">
        <f>SUM(F3313:M3313)</f>
        <v>16221028.390000001</v>
      </c>
    </row>
    <row r="3314" spans="1:14" x14ac:dyDescent="0.25">
      <c r="A3314" s="313"/>
      <c r="B3314" s="314" t="s">
        <v>212</v>
      </c>
      <c r="C3314" s="318"/>
      <c r="D3314" s="318"/>
      <c r="E3314" s="40"/>
      <c r="F3314" s="45">
        <v>0</v>
      </c>
      <c r="G3314" s="45">
        <v>0</v>
      </c>
      <c r="H3314" s="45">
        <v>0</v>
      </c>
      <c r="I3314" s="45">
        <v>0</v>
      </c>
      <c r="J3314" s="45">
        <v>0</v>
      </c>
      <c r="K3314" s="45">
        <v>0</v>
      </c>
      <c r="L3314" s="45">
        <v>0</v>
      </c>
      <c r="M3314" s="45">
        <v>0</v>
      </c>
      <c r="N3314" s="45">
        <f>SUM(F3314:M3314)</f>
        <v>0</v>
      </c>
    </row>
    <row r="3315" spans="1:14" x14ac:dyDescent="0.25">
      <c r="A3315" s="313"/>
      <c r="B3315" s="314" t="s">
        <v>213</v>
      </c>
      <c r="C3315" s="318"/>
      <c r="D3315" s="318"/>
      <c r="E3315" s="40"/>
      <c r="F3315" s="45">
        <v>0</v>
      </c>
      <c r="G3315" s="45">
        <v>0</v>
      </c>
      <c r="H3315" s="45">
        <v>0</v>
      </c>
      <c r="I3315" s="45">
        <v>0</v>
      </c>
      <c r="J3315" s="45">
        <v>0</v>
      </c>
      <c r="K3315" s="45">
        <v>0</v>
      </c>
      <c r="L3315" s="45">
        <v>0</v>
      </c>
      <c r="M3315" s="45">
        <v>0</v>
      </c>
      <c r="N3315" s="45">
        <f>SUM(F3315:M3315)</f>
        <v>0</v>
      </c>
    </row>
    <row r="3316" spans="1:14" x14ac:dyDescent="0.25">
      <c r="A3316" s="313"/>
      <c r="B3316" s="334" t="s">
        <v>214</v>
      </c>
      <c r="C3316" s="334"/>
      <c r="D3316" s="334"/>
      <c r="E3316" s="40"/>
      <c r="F3316" s="45">
        <v>2445085.0299999998</v>
      </c>
      <c r="G3316" s="45">
        <v>2474901.13</v>
      </c>
      <c r="H3316" s="45">
        <v>2458636.63</v>
      </c>
      <c r="I3316" s="45">
        <v>2462559.13</v>
      </c>
      <c r="J3316" s="45">
        <v>2425101.29</v>
      </c>
      <c r="K3316" s="45">
        <v>2427331.85</v>
      </c>
      <c r="L3316" s="45">
        <v>2425875.79</v>
      </c>
      <c r="M3316" s="45">
        <v>2425565.9900000002</v>
      </c>
      <c r="N3316" s="45">
        <f>SUM(F3316:M3316)</f>
        <v>19545056.840000004</v>
      </c>
    </row>
    <row r="3317" spans="1:14" x14ac:dyDescent="0.25">
      <c r="A3317" s="316" t="s">
        <v>12</v>
      </c>
      <c r="B3317" s="320" t="s">
        <v>13</v>
      </c>
      <c r="C3317" s="315"/>
      <c r="D3317" s="40"/>
      <c r="E3317" s="40"/>
      <c r="F3317" s="41">
        <f>SUM(F3318:F3327)</f>
        <v>741387.33000000007</v>
      </c>
      <c r="G3317" s="41">
        <f>+G3319+G3321+G3322+G3323+G3318+G3329</f>
        <v>4823459.1399999997</v>
      </c>
      <c r="H3317" s="41">
        <f t="shared" ref="H3317:N3317" si="163">SUM(H3318:H3329)</f>
        <v>3270508.74</v>
      </c>
      <c r="I3317" s="41">
        <f t="shared" si="163"/>
        <v>1440104.1400000001</v>
      </c>
      <c r="J3317" s="41">
        <f t="shared" si="163"/>
        <v>3218621.25</v>
      </c>
      <c r="K3317" s="41">
        <f t="shared" si="163"/>
        <v>5205328.83</v>
      </c>
      <c r="L3317" s="41">
        <f t="shared" si="163"/>
        <v>2012606.6400000001</v>
      </c>
      <c r="M3317" s="41">
        <f t="shared" si="163"/>
        <v>3219455.98</v>
      </c>
      <c r="N3317" s="41">
        <f t="shared" si="163"/>
        <v>23931472.050000001</v>
      </c>
    </row>
    <row r="3318" spans="1:14" x14ac:dyDescent="0.25">
      <c r="A3318" s="313"/>
      <c r="B3318" s="314" t="s">
        <v>14</v>
      </c>
      <c r="C3318" s="315"/>
      <c r="D3318" s="315"/>
      <c r="E3318" s="40"/>
      <c r="F3318" s="45">
        <v>164489.32</v>
      </c>
      <c r="G3318" s="45">
        <v>506422.8</v>
      </c>
      <c r="H3318" s="45">
        <v>409354.01</v>
      </c>
      <c r="I3318" s="45">
        <v>262674.03000000003</v>
      </c>
      <c r="J3318" s="45">
        <v>552634.66</v>
      </c>
      <c r="K3318" s="45">
        <v>932366.17</v>
      </c>
      <c r="L3318" s="45">
        <v>14170</v>
      </c>
      <c r="M3318" s="45">
        <v>494263.74</v>
      </c>
      <c r="N3318" s="45">
        <f>SUM(F3318:M3318)</f>
        <v>3336374.7299999995</v>
      </c>
    </row>
    <row r="3319" spans="1:14" x14ac:dyDescent="0.25">
      <c r="A3319" s="321"/>
      <c r="B3319" s="322" t="s">
        <v>15</v>
      </c>
      <c r="C3319" s="334"/>
      <c r="D3319" s="334"/>
      <c r="E3319" s="40"/>
      <c r="F3319" s="45">
        <v>0</v>
      </c>
      <c r="G3319" s="45">
        <v>0</v>
      </c>
      <c r="H3319" s="45">
        <v>200940.01</v>
      </c>
      <c r="I3319" s="45">
        <v>16980</v>
      </c>
      <c r="J3319" s="45">
        <v>166980.01</v>
      </c>
      <c r="K3319" s="45">
        <v>316980.02</v>
      </c>
      <c r="L3319" s="45">
        <v>16980</v>
      </c>
      <c r="M3319" s="45">
        <v>166980.01</v>
      </c>
      <c r="N3319" s="45">
        <f t="shared" ref="N3319:N3329" si="164">SUM(F3319:M3319)</f>
        <v>885840.05</v>
      </c>
    </row>
    <row r="3320" spans="1:14" x14ac:dyDescent="0.25">
      <c r="A3320" s="313"/>
      <c r="B3320" s="314" t="s">
        <v>16</v>
      </c>
      <c r="C3320" s="315"/>
      <c r="D3320" s="315"/>
      <c r="E3320" s="40"/>
      <c r="F3320" s="45">
        <v>0</v>
      </c>
      <c r="G3320" s="45">
        <v>0</v>
      </c>
      <c r="H3320" s="45">
        <v>284927.5</v>
      </c>
      <c r="I3320" s="45">
        <v>0</v>
      </c>
      <c r="J3320" s="45">
        <v>0</v>
      </c>
      <c r="K3320" s="45">
        <v>723350</v>
      </c>
      <c r="L3320" s="45">
        <v>0</v>
      </c>
      <c r="M3320" s="45">
        <v>390600</v>
      </c>
      <c r="N3320" s="45">
        <f t="shared" si="164"/>
        <v>1398877.5</v>
      </c>
    </row>
    <row r="3321" spans="1:14" x14ac:dyDescent="0.25">
      <c r="A3321" s="313"/>
      <c r="B3321" s="334" t="s">
        <v>17</v>
      </c>
      <c r="C3321" s="334"/>
      <c r="D3321" s="334"/>
      <c r="E3321" s="40"/>
      <c r="F3321" s="45">
        <v>0</v>
      </c>
      <c r="G3321" s="45">
        <v>0</v>
      </c>
      <c r="H3321" s="45">
        <v>0</v>
      </c>
      <c r="I3321" s="45">
        <v>0</v>
      </c>
      <c r="J3321" s="45">
        <v>0</v>
      </c>
      <c r="K3321" s="45">
        <v>0</v>
      </c>
      <c r="L3321" s="45">
        <v>0</v>
      </c>
      <c r="M3321" s="45">
        <v>0</v>
      </c>
      <c r="N3321" s="45">
        <f t="shared" si="164"/>
        <v>0</v>
      </c>
    </row>
    <row r="3322" spans="1:14" x14ac:dyDescent="0.25">
      <c r="A3322" s="313"/>
      <c r="B3322" s="314" t="s">
        <v>18</v>
      </c>
      <c r="C3322" s="315"/>
      <c r="D3322" s="315"/>
      <c r="E3322" s="52"/>
      <c r="F3322" s="45">
        <v>450000.01</v>
      </c>
      <c r="G3322" s="45">
        <v>1935766.16</v>
      </c>
      <c r="H3322" s="45">
        <v>1039478.08</v>
      </c>
      <c r="I3322" s="45">
        <v>956548.11</v>
      </c>
      <c r="J3322" s="45">
        <v>1507618.1</v>
      </c>
      <c r="K3322" s="45">
        <v>1359548.1</v>
      </c>
      <c r="L3322" s="45">
        <f>1181918.1+17700</f>
        <v>1199618.1000000001</v>
      </c>
      <c r="M3322" s="45">
        <v>1141922.08</v>
      </c>
      <c r="N3322" s="45">
        <f t="shared" si="164"/>
        <v>9590498.7400000002</v>
      </c>
    </row>
    <row r="3323" spans="1:14" x14ac:dyDescent="0.25">
      <c r="A3323" s="313"/>
      <c r="B3323" s="314" t="s">
        <v>19</v>
      </c>
      <c r="C3323" s="315"/>
      <c r="D3323" s="315"/>
      <c r="E3323" s="40"/>
      <c r="F3323" s="45">
        <v>126898</v>
      </c>
      <c r="G3323" s="45">
        <v>1973143.58</v>
      </c>
      <c r="H3323" s="45">
        <v>126898</v>
      </c>
      <c r="I3323" s="45">
        <v>25582</v>
      </c>
      <c r="J3323" s="45">
        <v>124933</v>
      </c>
      <c r="K3323" s="45">
        <v>0</v>
      </c>
      <c r="L3323" s="45">
        <v>228074</v>
      </c>
      <c r="M3323" s="45">
        <v>169808.61</v>
      </c>
      <c r="N3323" s="45">
        <f t="shared" si="164"/>
        <v>2775337.19</v>
      </c>
    </row>
    <row r="3324" spans="1:14" x14ac:dyDescent="0.25">
      <c r="A3324" s="313"/>
      <c r="B3324" s="314" t="s">
        <v>197</v>
      </c>
      <c r="C3324" s="315"/>
      <c r="D3324" s="315"/>
      <c r="E3324" s="40"/>
      <c r="F3324" s="45">
        <v>0</v>
      </c>
      <c r="G3324" s="45">
        <v>0</v>
      </c>
      <c r="H3324" s="45">
        <v>0</v>
      </c>
      <c r="I3324" s="45">
        <v>0</v>
      </c>
      <c r="J3324" s="45">
        <v>0</v>
      </c>
      <c r="K3324" s="45">
        <v>0</v>
      </c>
      <c r="L3324" s="45">
        <v>0</v>
      </c>
      <c r="M3324" s="45">
        <v>0</v>
      </c>
      <c r="N3324" s="45">
        <f t="shared" si="164"/>
        <v>0</v>
      </c>
    </row>
    <row r="3325" spans="1:14" x14ac:dyDescent="0.25">
      <c r="A3325" s="313"/>
      <c r="B3325" s="322" t="s">
        <v>20</v>
      </c>
      <c r="C3325" s="315"/>
      <c r="D3325" s="315"/>
      <c r="E3325" s="40"/>
      <c r="F3325" s="45">
        <v>0</v>
      </c>
      <c r="G3325" s="45">
        <v>0</v>
      </c>
      <c r="H3325" s="45">
        <v>746300</v>
      </c>
      <c r="I3325" s="45">
        <v>0</v>
      </c>
      <c r="J3325" s="45">
        <v>253749.94</v>
      </c>
      <c r="K3325" s="45">
        <v>499810</v>
      </c>
      <c r="L3325" s="45">
        <v>0</v>
      </c>
      <c r="M3325" s="45">
        <v>249725</v>
      </c>
      <c r="N3325" s="45">
        <f t="shared" si="164"/>
        <v>1749584.94</v>
      </c>
    </row>
    <row r="3326" spans="1:14" x14ac:dyDescent="0.25">
      <c r="A3326" s="313"/>
      <c r="B3326" s="334" t="s">
        <v>21</v>
      </c>
      <c r="C3326" s="334"/>
      <c r="D3326" s="334"/>
      <c r="E3326" s="334"/>
      <c r="F3326" s="45">
        <v>0</v>
      </c>
      <c r="G3326" s="45">
        <v>0</v>
      </c>
      <c r="H3326" s="45">
        <v>0</v>
      </c>
      <c r="I3326" s="45">
        <v>0</v>
      </c>
      <c r="J3326" s="45">
        <v>0</v>
      </c>
      <c r="K3326" s="45">
        <v>0</v>
      </c>
      <c r="L3326" s="45">
        <v>0</v>
      </c>
      <c r="M3326" s="45">
        <v>0</v>
      </c>
      <c r="N3326" s="45">
        <f t="shared" si="164"/>
        <v>0</v>
      </c>
    </row>
    <row r="3327" spans="1:14" x14ac:dyDescent="0.25">
      <c r="A3327" s="313"/>
      <c r="B3327" s="322" t="s">
        <v>22</v>
      </c>
      <c r="C3327" s="334"/>
      <c r="D3327" s="334"/>
      <c r="E3327" s="334"/>
      <c r="F3327" s="45">
        <v>0</v>
      </c>
      <c r="G3327" s="45">
        <v>0</v>
      </c>
      <c r="H3327" s="45">
        <v>54484.54</v>
      </c>
      <c r="I3327" s="45">
        <v>178320</v>
      </c>
      <c r="J3327" s="45">
        <v>204484.54</v>
      </c>
      <c r="K3327" s="45">
        <v>204484.54</v>
      </c>
      <c r="L3327" s="45">
        <v>204484.54</v>
      </c>
      <c r="M3327" s="45">
        <v>204484.54</v>
      </c>
      <c r="N3327" s="45">
        <f t="shared" si="164"/>
        <v>1050742.7</v>
      </c>
    </row>
    <row r="3328" spans="1:14" x14ac:dyDescent="0.25">
      <c r="A3328" s="313"/>
      <c r="B3328" s="322" t="s">
        <v>23</v>
      </c>
      <c r="C3328" s="334"/>
      <c r="D3328" s="334"/>
      <c r="E3328" s="40"/>
      <c r="F3328" s="45">
        <v>0</v>
      </c>
      <c r="G3328" s="45">
        <v>0</v>
      </c>
      <c r="H3328" s="45">
        <v>0</v>
      </c>
      <c r="I3328" s="45">
        <v>0</v>
      </c>
      <c r="J3328" s="45">
        <v>0</v>
      </c>
      <c r="K3328" s="45">
        <v>0</v>
      </c>
      <c r="L3328" s="45">
        <v>0</v>
      </c>
      <c r="M3328" s="45">
        <v>0</v>
      </c>
      <c r="N3328" s="45">
        <f t="shared" si="164"/>
        <v>0</v>
      </c>
    </row>
    <row r="3329" spans="1:14" x14ac:dyDescent="0.25">
      <c r="A3329" s="313"/>
      <c r="B3329" s="334" t="s">
        <v>215</v>
      </c>
      <c r="C3329" s="334"/>
      <c r="D3329" s="334"/>
      <c r="E3329" s="40"/>
      <c r="F3329" s="45">
        <v>0</v>
      </c>
      <c r="G3329" s="45">
        <v>408126.6</v>
      </c>
      <c r="H3329" s="45">
        <v>408126.6</v>
      </c>
      <c r="I3329" s="45">
        <v>0</v>
      </c>
      <c r="J3329" s="45">
        <v>408221</v>
      </c>
      <c r="K3329" s="45">
        <v>1168790</v>
      </c>
      <c r="L3329" s="45">
        <v>349280</v>
      </c>
      <c r="M3329" s="45">
        <v>401672</v>
      </c>
      <c r="N3329" s="45">
        <f t="shared" si="164"/>
        <v>3144216.2</v>
      </c>
    </row>
    <row r="3330" spans="1:14" x14ac:dyDescent="0.25">
      <c r="A3330" s="316" t="s">
        <v>24</v>
      </c>
      <c r="B3330" s="320" t="s">
        <v>25</v>
      </c>
      <c r="C3330" s="315"/>
      <c r="D3330" s="40"/>
      <c r="E3330" s="40"/>
      <c r="F3330" s="41">
        <f>+F3333+F3331+F3332+F3334+F3335+F3336+F3337</f>
        <v>1449043.16</v>
      </c>
      <c r="G3330" s="41">
        <f>+G3333+G3331+G3332+G3334+G3335+G3336+G3337</f>
        <v>2048575.51</v>
      </c>
      <c r="H3330" s="41">
        <f t="shared" ref="H3330:N3330" si="165">SUM(H3331:H3340)</f>
        <v>8426304.1999999993</v>
      </c>
      <c r="I3330" s="41">
        <f t="shared" si="165"/>
        <v>2694928.26</v>
      </c>
      <c r="J3330" s="41">
        <f t="shared" si="165"/>
        <v>1887568.7</v>
      </c>
      <c r="K3330" s="41">
        <f t="shared" si="165"/>
        <v>4919880.34</v>
      </c>
      <c r="L3330" s="41">
        <f t="shared" si="165"/>
        <v>5463555.1400000006</v>
      </c>
      <c r="M3330" s="41">
        <f t="shared" si="165"/>
        <v>5785803.2799999993</v>
      </c>
      <c r="N3330" s="41">
        <f t="shared" si="165"/>
        <v>32675658.590000004</v>
      </c>
    </row>
    <row r="3331" spans="1:14" x14ac:dyDescent="0.25">
      <c r="A3331" s="313"/>
      <c r="B3331" s="334" t="s">
        <v>216</v>
      </c>
      <c r="C3331" s="334"/>
      <c r="D3331" s="334"/>
      <c r="E3331" s="40"/>
      <c r="F3331" s="45">
        <v>0</v>
      </c>
      <c r="G3331" s="45">
        <v>341940.2</v>
      </c>
      <c r="H3331" s="45">
        <v>1534209.8</v>
      </c>
      <c r="I3331" s="45">
        <v>368861.6</v>
      </c>
      <c r="J3331" s="45">
        <v>168228.2</v>
      </c>
      <c r="K3331" s="45">
        <v>214931.1</v>
      </c>
      <c r="L3331" s="45">
        <v>0</v>
      </c>
      <c r="M3331" s="45">
        <v>346256.2</v>
      </c>
      <c r="N3331" s="45">
        <f>SUM(F3331:M3331)</f>
        <v>2974427.1000000006</v>
      </c>
    </row>
    <row r="3332" spans="1:14" x14ac:dyDescent="0.25">
      <c r="A3332" s="313"/>
      <c r="B3332" s="314" t="s">
        <v>26</v>
      </c>
      <c r="C3332" s="315"/>
      <c r="D3332" s="315"/>
      <c r="E3332" s="40"/>
      <c r="F3332" s="45">
        <v>0</v>
      </c>
      <c r="G3332" s="45">
        <v>0</v>
      </c>
      <c r="H3332" s="45">
        <v>0</v>
      </c>
      <c r="I3332" s="45">
        <v>428104</v>
      </c>
      <c r="J3332" s="45">
        <v>0</v>
      </c>
      <c r="K3332" s="45">
        <v>11698.51</v>
      </c>
      <c r="L3332" s="45">
        <v>54870</v>
      </c>
      <c r="M3332" s="45">
        <v>0</v>
      </c>
      <c r="N3332" s="45">
        <f t="shared" ref="N3332:N3340" si="166">SUM(F3332:M3332)</f>
        <v>494672.51</v>
      </c>
    </row>
    <row r="3333" spans="1:14" x14ac:dyDescent="0.25">
      <c r="A3333" s="313"/>
      <c r="B3333" s="334" t="s">
        <v>217</v>
      </c>
      <c r="C3333" s="334"/>
      <c r="D3333" s="334"/>
      <c r="E3333" s="40"/>
      <c r="F3333" s="45">
        <v>0</v>
      </c>
      <c r="G3333" s="45">
        <v>0</v>
      </c>
      <c r="H3333" s="45">
        <v>0</v>
      </c>
      <c r="I3333" s="45">
        <v>0</v>
      </c>
      <c r="J3333" s="45">
        <v>0</v>
      </c>
      <c r="K3333" s="45">
        <v>0</v>
      </c>
      <c r="L3333" s="45">
        <v>0</v>
      </c>
      <c r="M3333" s="45">
        <v>495750.87</v>
      </c>
      <c r="N3333" s="45">
        <f t="shared" si="166"/>
        <v>495750.87</v>
      </c>
    </row>
    <row r="3334" spans="1:14" x14ac:dyDescent="0.25">
      <c r="A3334" s="313"/>
      <c r="B3334" s="334" t="s">
        <v>27</v>
      </c>
      <c r="C3334" s="334"/>
      <c r="D3334" s="334"/>
      <c r="E3334" s="40"/>
      <c r="F3334" s="45">
        <v>0</v>
      </c>
      <c r="G3334" s="45">
        <v>0</v>
      </c>
      <c r="H3334" s="45">
        <v>0</v>
      </c>
      <c r="I3334" s="45">
        <v>0</v>
      </c>
      <c r="J3334" s="45">
        <v>0</v>
      </c>
      <c r="K3334" s="45">
        <v>0</v>
      </c>
      <c r="L3334" s="45">
        <v>0</v>
      </c>
      <c r="M3334" s="45">
        <v>0</v>
      </c>
      <c r="N3334" s="45">
        <f t="shared" si="166"/>
        <v>0</v>
      </c>
    </row>
    <row r="3335" spans="1:14" x14ac:dyDescent="0.25">
      <c r="A3335" s="313"/>
      <c r="B3335" s="334" t="s">
        <v>218</v>
      </c>
      <c r="C3335" s="334"/>
      <c r="D3335" s="334"/>
      <c r="E3335" s="40"/>
      <c r="F3335" s="45">
        <v>0</v>
      </c>
      <c r="G3335" s="45">
        <v>0</v>
      </c>
      <c r="H3335" s="45">
        <v>0</v>
      </c>
      <c r="I3335" s="45">
        <v>0</v>
      </c>
      <c r="J3335" s="45">
        <v>0</v>
      </c>
      <c r="K3335" s="45">
        <f>162792.9+224701.5</f>
        <v>387494.40000000002</v>
      </c>
      <c r="L3335" s="45">
        <f>91332-17700</f>
        <v>73632</v>
      </c>
      <c r="M3335" s="45">
        <v>1231920</v>
      </c>
      <c r="N3335" s="45">
        <f t="shared" si="166"/>
        <v>1693046.4</v>
      </c>
    </row>
    <row r="3336" spans="1:14" x14ac:dyDescent="0.25">
      <c r="A3336" s="313"/>
      <c r="B3336" s="334" t="s">
        <v>219</v>
      </c>
      <c r="C3336" s="334"/>
      <c r="D3336" s="334"/>
      <c r="E3336" s="40"/>
      <c r="F3336" s="45">
        <v>0</v>
      </c>
      <c r="G3336" s="45">
        <v>0</v>
      </c>
      <c r="H3336" s="45">
        <v>1700000</v>
      </c>
      <c r="I3336" s="45">
        <v>0</v>
      </c>
      <c r="J3336" s="45">
        <v>0</v>
      </c>
      <c r="K3336" s="45">
        <v>300136.49</v>
      </c>
      <c r="L3336" s="45">
        <v>2031975.67</v>
      </c>
      <c r="M3336" s="45">
        <f>485469.53+353632.01</f>
        <v>839101.54</v>
      </c>
      <c r="N3336" s="45">
        <f t="shared" si="166"/>
        <v>4871213.7</v>
      </c>
    </row>
    <row r="3337" spans="1:14" x14ac:dyDescent="0.25">
      <c r="A3337" s="313"/>
      <c r="B3337" s="322" t="s">
        <v>200</v>
      </c>
      <c r="C3337" s="334"/>
      <c r="D3337" s="334"/>
      <c r="E3337" s="40"/>
      <c r="F3337" s="45">
        <v>1449043.16</v>
      </c>
      <c r="G3337" s="45">
        <v>1706635.31</v>
      </c>
      <c r="H3337" s="45">
        <v>2298413.81</v>
      </c>
      <c r="I3337" s="45">
        <v>1611312.82</v>
      </c>
      <c r="J3337" s="45">
        <v>1650840.56</v>
      </c>
      <c r="K3337" s="45">
        <v>2911361.93</v>
      </c>
      <c r="L3337" s="45">
        <v>1843761.82</v>
      </c>
      <c r="M3337" s="45">
        <v>1895602.73</v>
      </c>
      <c r="N3337" s="45">
        <f t="shared" si="166"/>
        <v>15366972.140000001</v>
      </c>
    </row>
    <row r="3338" spans="1:14" x14ac:dyDescent="0.25">
      <c r="A3338" s="313"/>
      <c r="B3338" s="54" t="s">
        <v>30</v>
      </c>
      <c r="C3338" s="334"/>
      <c r="D3338" s="334"/>
      <c r="E3338" s="54"/>
      <c r="F3338" s="45">
        <v>0</v>
      </c>
      <c r="G3338" s="45">
        <v>0</v>
      </c>
      <c r="H3338" s="45">
        <v>0</v>
      </c>
      <c r="I3338" s="45">
        <v>0</v>
      </c>
      <c r="J3338" s="45">
        <v>0</v>
      </c>
      <c r="K3338" s="45">
        <v>0</v>
      </c>
      <c r="L3338" s="45">
        <v>0</v>
      </c>
      <c r="M3338" s="45">
        <v>0</v>
      </c>
      <c r="N3338" s="45">
        <f t="shared" si="166"/>
        <v>0</v>
      </c>
    </row>
    <row r="3339" spans="1:14" x14ac:dyDescent="0.25">
      <c r="A3339" s="313"/>
      <c r="B3339" s="54" t="s">
        <v>31</v>
      </c>
      <c r="C3339" s="334"/>
      <c r="D3339" s="334"/>
      <c r="E3339" s="54"/>
      <c r="F3339" s="45">
        <v>0</v>
      </c>
      <c r="G3339" s="45">
        <v>0</v>
      </c>
      <c r="H3339" s="45">
        <v>0</v>
      </c>
      <c r="I3339" s="45">
        <v>0</v>
      </c>
      <c r="J3339" s="45">
        <v>0</v>
      </c>
      <c r="K3339" s="45">
        <v>0</v>
      </c>
      <c r="L3339" s="45">
        <v>0</v>
      </c>
      <c r="M3339" s="45">
        <v>0</v>
      </c>
      <c r="N3339" s="45">
        <f t="shared" si="166"/>
        <v>0</v>
      </c>
    </row>
    <row r="3340" spans="1:14" x14ac:dyDescent="0.25">
      <c r="A3340" s="313"/>
      <c r="B3340" s="334" t="s">
        <v>32</v>
      </c>
      <c r="C3340" s="334"/>
      <c r="D3340" s="334"/>
      <c r="E3340" s="40"/>
      <c r="F3340" s="45">
        <v>0</v>
      </c>
      <c r="G3340" s="45">
        <v>0</v>
      </c>
      <c r="H3340" s="45">
        <v>2893680.59</v>
      </c>
      <c r="I3340" s="45">
        <v>286649.84000000003</v>
      </c>
      <c r="J3340" s="45">
        <v>68499.94</v>
      </c>
      <c r="K3340" s="45">
        <v>1094257.9099999999</v>
      </c>
      <c r="L3340" s="45">
        <v>1459315.65</v>
      </c>
      <c r="M3340" s="45">
        <v>977171.94</v>
      </c>
      <c r="N3340" s="45">
        <f t="shared" si="166"/>
        <v>6779575.8699999992</v>
      </c>
    </row>
    <row r="3341" spans="1:14" x14ac:dyDescent="0.25">
      <c r="A3341" s="316" t="s">
        <v>33</v>
      </c>
      <c r="B3341" s="320" t="s">
        <v>34</v>
      </c>
      <c r="C3341" s="315"/>
      <c r="D3341" s="40"/>
      <c r="E3341" s="40"/>
      <c r="F3341" s="41">
        <v>0</v>
      </c>
      <c r="G3341" s="41">
        <v>0</v>
      </c>
      <c r="H3341" s="41">
        <v>0</v>
      </c>
      <c r="I3341" s="41">
        <v>0</v>
      </c>
      <c r="J3341" s="41">
        <v>0</v>
      </c>
      <c r="K3341" s="41">
        <v>0</v>
      </c>
      <c r="L3341" s="41">
        <v>0</v>
      </c>
      <c r="M3341" s="41">
        <v>0</v>
      </c>
      <c r="N3341" s="41">
        <v>0</v>
      </c>
    </row>
    <row r="3342" spans="1:14" x14ac:dyDescent="0.25">
      <c r="A3342" s="313"/>
      <c r="B3342" s="411" t="s">
        <v>35</v>
      </c>
      <c r="C3342" s="411"/>
      <c r="D3342" s="411"/>
      <c r="E3342" s="411"/>
      <c r="F3342" s="45">
        <v>0</v>
      </c>
      <c r="G3342" s="45">
        <v>0</v>
      </c>
      <c r="H3342" s="45">
        <v>0</v>
      </c>
      <c r="I3342" s="45">
        <v>0</v>
      </c>
      <c r="J3342" s="45">
        <v>0</v>
      </c>
      <c r="K3342" s="45">
        <v>0</v>
      </c>
      <c r="L3342" s="45">
        <v>0</v>
      </c>
      <c r="M3342" s="45">
        <v>0</v>
      </c>
      <c r="N3342" s="45">
        <f>SUM(F3342:I3342)</f>
        <v>0</v>
      </c>
    </row>
    <row r="3343" spans="1:14" x14ac:dyDescent="0.25">
      <c r="A3343" s="313"/>
      <c r="B3343" s="322" t="s">
        <v>36</v>
      </c>
      <c r="C3343" s="334"/>
      <c r="D3343" s="334"/>
      <c r="E3343" s="334"/>
      <c r="F3343" s="45">
        <v>0</v>
      </c>
      <c r="G3343" s="45">
        <v>0</v>
      </c>
      <c r="H3343" s="45">
        <v>0</v>
      </c>
      <c r="I3343" s="45">
        <v>0</v>
      </c>
      <c r="J3343" s="45">
        <v>0</v>
      </c>
      <c r="K3343" s="45">
        <v>0</v>
      </c>
      <c r="L3343" s="45">
        <v>0</v>
      </c>
      <c r="M3343" s="45">
        <v>0</v>
      </c>
      <c r="N3343" s="45">
        <f>SUM(F3343:I3343)</f>
        <v>0</v>
      </c>
    </row>
    <row r="3344" spans="1:14" x14ac:dyDescent="0.25">
      <c r="A3344" s="313"/>
      <c r="B3344" s="322" t="s">
        <v>37</v>
      </c>
      <c r="C3344" s="334"/>
      <c r="D3344" s="334"/>
      <c r="E3344" s="40"/>
      <c r="F3344" s="45">
        <v>0</v>
      </c>
      <c r="G3344" s="45">
        <v>0</v>
      </c>
      <c r="H3344" s="45">
        <v>0</v>
      </c>
      <c r="I3344" s="45">
        <v>0</v>
      </c>
      <c r="J3344" s="45">
        <v>0</v>
      </c>
      <c r="K3344" s="45">
        <v>0</v>
      </c>
      <c r="L3344" s="45">
        <v>0</v>
      </c>
      <c r="M3344" s="45">
        <v>0</v>
      </c>
      <c r="N3344" s="45">
        <f>SUM(F3344:I3344)</f>
        <v>0</v>
      </c>
    </row>
    <row r="3345" spans="1:14" x14ac:dyDescent="0.25">
      <c r="A3345" s="313"/>
      <c r="B3345" s="322" t="s">
        <v>38</v>
      </c>
      <c r="C3345" s="334"/>
      <c r="D3345" s="334"/>
      <c r="E3345" s="40"/>
      <c r="F3345" s="45">
        <v>0</v>
      </c>
      <c r="G3345" s="45">
        <v>0</v>
      </c>
      <c r="H3345" s="45">
        <v>0</v>
      </c>
      <c r="I3345" s="45">
        <v>0</v>
      </c>
      <c r="J3345" s="45">
        <v>0</v>
      </c>
      <c r="K3345" s="45">
        <v>0</v>
      </c>
      <c r="L3345" s="45">
        <v>0</v>
      </c>
      <c r="M3345" s="45">
        <v>0</v>
      </c>
      <c r="N3345" s="45">
        <f>SUM(F3345:I3345)</f>
        <v>0</v>
      </c>
    </row>
    <row r="3346" spans="1:14" x14ac:dyDescent="0.25">
      <c r="A3346" s="313"/>
      <c r="B3346" s="322" t="s">
        <v>39</v>
      </c>
      <c r="C3346" s="334"/>
      <c r="D3346" s="334"/>
      <c r="E3346" s="40"/>
      <c r="F3346" s="45">
        <v>0</v>
      </c>
      <c r="G3346" s="45">
        <v>0</v>
      </c>
      <c r="H3346" s="45">
        <v>0</v>
      </c>
      <c r="I3346" s="45">
        <v>0</v>
      </c>
      <c r="J3346" s="45">
        <v>0</v>
      </c>
      <c r="K3346" s="45">
        <v>0</v>
      </c>
      <c r="L3346" s="45">
        <v>0</v>
      </c>
      <c r="M3346" s="45">
        <v>0</v>
      </c>
      <c r="N3346" s="45">
        <f>SUM(F3346:I3346)</f>
        <v>0</v>
      </c>
    </row>
    <row r="3347" spans="1:14" x14ac:dyDescent="0.25">
      <c r="A3347" s="313"/>
      <c r="B3347" s="322" t="s">
        <v>40</v>
      </c>
      <c r="C3347" s="334"/>
      <c r="D3347" s="334"/>
      <c r="E3347" s="40"/>
      <c r="F3347" s="45">
        <v>0</v>
      </c>
      <c r="G3347" s="45">
        <v>0</v>
      </c>
      <c r="H3347" s="45">
        <v>0</v>
      </c>
      <c r="I3347" s="45">
        <v>0</v>
      </c>
      <c r="J3347" s="45">
        <v>0</v>
      </c>
      <c r="K3347" s="45">
        <v>0</v>
      </c>
      <c r="L3347" s="45">
        <v>0</v>
      </c>
      <c r="M3347" s="45">
        <v>0</v>
      </c>
      <c r="N3347" s="45">
        <f t="shared" ref="N3347:N3353" si="167">SUM(F3347:H3347)</f>
        <v>0</v>
      </c>
    </row>
    <row r="3348" spans="1:14" x14ac:dyDescent="0.25">
      <c r="A3348" s="313"/>
      <c r="B3348" s="322" t="s">
        <v>41</v>
      </c>
      <c r="C3348" s="334"/>
      <c r="D3348" s="334"/>
      <c r="E3348" s="40"/>
      <c r="F3348" s="45">
        <v>0</v>
      </c>
      <c r="G3348" s="45">
        <v>0</v>
      </c>
      <c r="H3348" s="45">
        <v>0</v>
      </c>
      <c r="I3348" s="45">
        <v>0</v>
      </c>
      <c r="J3348" s="45">
        <v>0</v>
      </c>
      <c r="K3348" s="45">
        <v>0</v>
      </c>
      <c r="L3348" s="45">
        <v>0</v>
      </c>
      <c r="M3348" s="45">
        <v>0</v>
      </c>
      <c r="N3348" s="45">
        <f t="shared" si="167"/>
        <v>0</v>
      </c>
    </row>
    <row r="3349" spans="1:14" x14ac:dyDescent="0.25">
      <c r="A3349" s="313"/>
      <c r="B3349" s="322" t="s">
        <v>42</v>
      </c>
      <c r="C3349" s="334"/>
      <c r="D3349" s="334"/>
      <c r="E3349" s="40"/>
      <c r="F3349" s="45">
        <v>0</v>
      </c>
      <c r="G3349" s="45">
        <v>0</v>
      </c>
      <c r="H3349" s="45">
        <v>0</v>
      </c>
      <c r="I3349" s="45">
        <v>0</v>
      </c>
      <c r="J3349" s="45">
        <v>0</v>
      </c>
      <c r="K3349" s="45">
        <v>0</v>
      </c>
      <c r="L3349" s="45">
        <v>0</v>
      </c>
      <c r="M3349" s="45">
        <v>0</v>
      </c>
      <c r="N3349" s="45">
        <f t="shared" si="167"/>
        <v>0</v>
      </c>
    </row>
    <row r="3350" spans="1:14" x14ac:dyDescent="0.25">
      <c r="A3350" s="313"/>
      <c r="B3350" s="322" t="s">
        <v>41</v>
      </c>
      <c r="C3350" s="334"/>
      <c r="D3350" s="334"/>
      <c r="E3350" s="40"/>
      <c r="F3350" s="45">
        <v>0</v>
      </c>
      <c r="G3350" s="45">
        <v>0</v>
      </c>
      <c r="H3350" s="45">
        <v>0</v>
      </c>
      <c r="I3350" s="45">
        <v>0</v>
      </c>
      <c r="J3350" s="45">
        <v>0</v>
      </c>
      <c r="K3350" s="45">
        <v>0</v>
      </c>
      <c r="L3350" s="45">
        <v>0</v>
      </c>
      <c r="M3350" s="45">
        <v>0</v>
      </c>
      <c r="N3350" s="45">
        <f t="shared" si="167"/>
        <v>0</v>
      </c>
    </row>
    <row r="3351" spans="1:14" x14ac:dyDescent="0.25">
      <c r="A3351" s="55"/>
      <c r="B3351" s="40" t="s">
        <v>43</v>
      </c>
      <c r="C3351" s="40"/>
      <c r="D3351" s="40"/>
      <c r="E3351" s="40"/>
      <c r="F3351" s="45">
        <v>0</v>
      </c>
      <c r="G3351" s="45">
        <v>0</v>
      </c>
      <c r="H3351" s="45">
        <v>0</v>
      </c>
      <c r="I3351" s="45">
        <v>0</v>
      </c>
      <c r="J3351" s="45">
        <v>0</v>
      </c>
      <c r="K3351" s="45">
        <v>0</v>
      </c>
      <c r="L3351" s="45">
        <v>0</v>
      </c>
      <c r="M3351" s="45">
        <v>0</v>
      </c>
      <c r="N3351" s="45">
        <f t="shared" si="167"/>
        <v>0</v>
      </c>
    </row>
    <row r="3352" spans="1:14" x14ac:dyDescent="0.25">
      <c r="A3352" s="55"/>
      <c r="B3352" s="40" t="s">
        <v>44</v>
      </c>
      <c r="C3352" s="40"/>
      <c r="D3352" s="40"/>
      <c r="E3352" s="40"/>
      <c r="F3352" s="45">
        <v>0</v>
      </c>
      <c r="G3352" s="45">
        <v>0</v>
      </c>
      <c r="H3352" s="45">
        <v>0</v>
      </c>
      <c r="I3352" s="45">
        <v>0</v>
      </c>
      <c r="J3352" s="45">
        <v>0</v>
      </c>
      <c r="K3352" s="45">
        <v>0</v>
      </c>
      <c r="L3352" s="45">
        <v>0</v>
      </c>
      <c r="M3352" s="45">
        <v>0</v>
      </c>
      <c r="N3352" s="45">
        <f t="shared" si="167"/>
        <v>0</v>
      </c>
    </row>
    <row r="3353" spans="1:14" x14ac:dyDescent="0.25">
      <c r="A3353" s="55"/>
      <c r="B3353" s="40" t="s">
        <v>45</v>
      </c>
      <c r="C3353" s="40"/>
      <c r="D3353" s="40"/>
      <c r="E3353" s="40"/>
      <c r="F3353" s="45">
        <v>0</v>
      </c>
      <c r="G3353" s="45">
        <v>0</v>
      </c>
      <c r="H3353" s="45">
        <v>0</v>
      </c>
      <c r="I3353" s="45">
        <v>0</v>
      </c>
      <c r="J3353" s="45">
        <v>0</v>
      </c>
      <c r="K3353" s="45">
        <v>0</v>
      </c>
      <c r="L3353" s="45">
        <v>0</v>
      </c>
      <c r="M3353" s="45">
        <v>0</v>
      </c>
      <c r="N3353" s="45">
        <f t="shared" si="167"/>
        <v>0</v>
      </c>
    </row>
    <row r="3354" spans="1:14" x14ac:dyDescent="0.25">
      <c r="A3354" s="323" t="s">
        <v>46</v>
      </c>
      <c r="B3354" s="52" t="s">
        <v>47</v>
      </c>
      <c r="C3354" s="40"/>
      <c r="D3354" s="40"/>
      <c r="E3354" s="40"/>
      <c r="F3354" s="41">
        <v>0</v>
      </c>
      <c r="G3354" s="41">
        <v>0</v>
      </c>
      <c r="H3354" s="41">
        <v>0</v>
      </c>
      <c r="I3354" s="41">
        <v>0</v>
      </c>
      <c r="J3354" s="41">
        <v>0</v>
      </c>
      <c r="K3354" s="41">
        <v>0</v>
      </c>
      <c r="L3354" s="41">
        <v>0</v>
      </c>
      <c r="M3354" s="41">
        <v>0</v>
      </c>
      <c r="N3354" s="41">
        <v>0</v>
      </c>
    </row>
    <row r="3355" spans="1:14" x14ac:dyDescent="0.25">
      <c r="A3355" s="55"/>
      <c r="B3355" s="40" t="s">
        <v>48</v>
      </c>
      <c r="C3355" s="40"/>
      <c r="D3355" s="40"/>
      <c r="E3355" s="40"/>
      <c r="F3355" s="45">
        <v>0</v>
      </c>
      <c r="G3355" s="45">
        <v>0</v>
      </c>
      <c r="H3355" s="45">
        <v>0</v>
      </c>
      <c r="I3355" s="45">
        <v>0</v>
      </c>
      <c r="J3355" s="45">
        <v>0</v>
      </c>
      <c r="K3355" s="45">
        <v>0</v>
      </c>
      <c r="L3355" s="45">
        <v>0</v>
      </c>
      <c r="M3355" s="45">
        <v>0</v>
      </c>
      <c r="N3355" s="45">
        <f t="shared" ref="N3355:N3366" si="168">SUM(F3355:H3355)</f>
        <v>0</v>
      </c>
    </row>
    <row r="3356" spans="1:14" x14ac:dyDescent="0.25">
      <c r="A3356" s="55"/>
      <c r="B3356" s="40" t="s">
        <v>49</v>
      </c>
      <c r="C3356" s="40"/>
      <c r="D3356" s="40"/>
      <c r="E3356" s="40"/>
      <c r="F3356" s="45">
        <v>0</v>
      </c>
      <c r="G3356" s="45">
        <v>0</v>
      </c>
      <c r="H3356" s="45">
        <v>0</v>
      </c>
      <c r="I3356" s="45">
        <v>0</v>
      </c>
      <c r="J3356" s="45">
        <v>0</v>
      </c>
      <c r="K3356" s="45">
        <v>0</v>
      </c>
      <c r="L3356" s="45">
        <v>0</v>
      </c>
      <c r="M3356" s="45">
        <v>0</v>
      </c>
      <c r="N3356" s="45">
        <f t="shared" si="168"/>
        <v>0</v>
      </c>
    </row>
    <row r="3357" spans="1:14" x14ac:dyDescent="0.25">
      <c r="A3357" s="55"/>
      <c r="B3357" s="40" t="s">
        <v>37</v>
      </c>
      <c r="C3357" s="40"/>
      <c r="D3357" s="40"/>
      <c r="E3357" s="40"/>
      <c r="F3357" s="45">
        <v>0</v>
      </c>
      <c r="G3357" s="45">
        <v>0</v>
      </c>
      <c r="H3357" s="45">
        <v>0</v>
      </c>
      <c r="I3357" s="45">
        <v>0</v>
      </c>
      <c r="J3357" s="45">
        <v>0</v>
      </c>
      <c r="K3357" s="45">
        <v>0</v>
      </c>
      <c r="L3357" s="45">
        <v>0</v>
      </c>
      <c r="M3357" s="45">
        <v>0</v>
      </c>
      <c r="N3357" s="45">
        <f t="shared" si="168"/>
        <v>0</v>
      </c>
    </row>
    <row r="3358" spans="1:14" x14ac:dyDescent="0.25">
      <c r="A3358" s="55"/>
      <c r="B3358" s="40" t="s">
        <v>50</v>
      </c>
      <c r="C3358" s="40"/>
      <c r="D3358" s="40"/>
      <c r="E3358" s="40"/>
      <c r="F3358" s="45">
        <v>0</v>
      </c>
      <c r="G3358" s="45">
        <v>0</v>
      </c>
      <c r="H3358" s="45">
        <v>0</v>
      </c>
      <c r="I3358" s="45">
        <v>0</v>
      </c>
      <c r="J3358" s="45">
        <v>0</v>
      </c>
      <c r="K3358" s="45">
        <v>0</v>
      </c>
      <c r="L3358" s="45">
        <v>0</v>
      </c>
      <c r="M3358" s="45">
        <v>0</v>
      </c>
      <c r="N3358" s="45">
        <f t="shared" si="168"/>
        <v>0</v>
      </c>
    </row>
    <row r="3359" spans="1:14" x14ac:dyDescent="0.25">
      <c r="A3359" s="55"/>
      <c r="B3359" s="40" t="s">
        <v>39</v>
      </c>
      <c r="C3359" s="40"/>
      <c r="D3359" s="40"/>
      <c r="E3359" s="40"/>
      <c r="F3359" s="45">
        <v>0</v>
      </c>
      <c r="G3359" s="45">
        <v>0</v>
      </c>
      <c r="H3359" s="45">
        <v>0</v>
      </c>
      <c r="I3359" s="45">
        <v>0</v>
      </c>
      <c r="J3359" s="45">
        <v>0</v>
      </c>
      <c r="K3359" s="45">
        <v>0</v>
      </c>
      <c r="L3359" s="45">
        <v>0</v>
      </c>
      <c r="M3359" s="45">
        <v>0</v>
      </c>
      <c r="N3359" s="45">
        <f t="shared" si="168"/>
        <v>0</v>
      </c>
    </row>
    <row r="3360" spans="1:14" x14ac:dyDescent="0.25">
      <c r="A3360" s="323"/>
      <c r="B3360" s="40" t="s">
        <v>51</v>
      </c>
      <c r="C3360" s="40"/>
      <c r="D3360" s="40"/>
      <c r="E3360" s="40"/>
      <c r="F3360" s="45">
        <v>0</v>
      </c>
      <c r="G3360" s="45">
        <v>0</v>
      </c>
      <c r="H3360" s="45">
        <v>0</v>
      </c>
      <c r="I3360" s="45">
        <v>0</v>
      </c>
      <c r="J3360" s="45">
        <v>0</v>
      </c>
      <c r="K3360" s="45">
        <v>0</v>
      </c>
      <c r="L3360" s="45">
        <v>0</v>
      </c>
      <c r="M3360" s="45">
        <v>0</v>
      </c>
      <c r="N3360" s="45">
        <f t="shared" si="168"/>
        <v>0</v>
      </c>
    </row>
    <row r="3361" spans="1:14" x14ac:dyDescent="0.25">
      <c r="A3361" s="55"/>
      <c r="B3361" s="322" t="s">
        <v>41</v>
      </c>
      <c r="C3361" s="322"/>
      <c r="D3361" s="322"/>
      <c r="E3361" s="322"/>
      <c r="F3361" s="45">
        <v>0</v>
      </c>
      <c r="G3361" s="45">
        <v>0</v>
      </c>
      <c r="H3361" s="45">
        <v>0</v>
      </c>
      <c r="I3361" s="45">
        <v>0</v>
      </c>
      <c r="J3361" s="45">
        <v>0</v>
      </c>
      <c r="K3361" s="45">
        <v>0</v>
      </c>
      <c r="L3361" s="45">
        <v>0</v>
      </c>
      <c r="M3361" s="45">
        <v>0</v>
      </c>
      <c r="N3361" s="45">
        <f t="shared" si="168"/>
        <v>0</v>
      </c>
    </row>
    <row r="3362" spans="1:14" x14ac:dyDescent="0.25">
      <c r="A3362" s="313"/>
      <c r="B3362" s="322" t="s">
        <v>52</v>
      </c>
      <c r="C3362" s="322"/>
      <c r="D3362" s="322"/>
      <c r="E3362" s="322"/>
      <c r="F3362" s="45">
        <v>0</v>
      </c>
      <c r="G3362" s="45">
        <v>0</v>
      </c>
      <c r="H3362" s="45">
        <v>0</v>
      </c>
      <c r="I3362" s="45">
        <v>0</v>
      </c>
      <c r="J3362" s="45">
        <v>0</v>
      </c>
      <c r="K3362" s="45">
        <v>0</v>
      </c>
      <c r="L3362" s="45">
        <v>0</v>
      </c>
      <c r="M3362" s="45">
        <v>0</v>
      </c>
      <c r="N3362" s="45">
        <f t="shared" si="168"/>
        <v>0</v>
      </c>
    </row>
    <row r="3363" spans="1:14" x14ac:dyDescent="0.25">
      <c r="A3363" s="313"/>
      <c r="B3363" s="322" t="s">
        <v>41</v>
      </c>
      <c r="C3363" s="322"/>
      <c r="D3363" s="322"/>
      <c r="E3363" s="322"/>
      <c r="F3363" s="45">
        <v>0</v>
      </c>
      <c r="G3363" s="45">
        <v>0</v>
      </c>
      <c r="H3363" s="45">
        <v>0</v>
      </c>
      <c r="I3363" s="45">
        <v>0</v>
      </c>
      <c r="J3363" s="45">
        <v>0</v>
      </c>
      <c r="K3363" s="45">
        <v>0</v>
      </c>
      <c r="L3363" s="45">
        <v>0</v>
      </c>
      <c r="M3363" s="45">
        <v>0</v>
      </c>
      <c r="N3363" s="45">
        <f t="shared" si="168"/>
        <v>0</v>
      </c>
    </row>
    <row r="3364" spans="1:14" x14ac:dyDescent="0.25">
      <c r="A3364" s="313"/>
      <c r="B3364" s="322" t="s">
        <v>53</v>
      </c>
      <c r="C3364" s="322"/>
      <c r="D3364" s="322"/>
      <c r="E3364" s="322"/>
      <c r="F3364" s="45">
        <v>0</v>
      </c>
      <c r="G3364" s="45">
        <v>0</v>
      </c>
      <c r="H3364" s="45">
        <v>0</v>
      </c>
      <c r="I3364" s="45">
        <v>0</v>
      </c>
      <c r="J3364" s="45">
        <v>0</v>
      </c>
      <c r="K3364" s="45">
        <v>0</v>
      </c>
      <c r="L3364" s="45">
        <v>0</v>
      </c>
      <c r="M3364" s="45">
        <v>0</v>
      </c>
      <c r="N3364" s="45">
        <f t="shared" si="168"/>
        <v>0</v>
      </c>
    </row>
    <row r="3365" spans="1:14" x14ac:dyDescent="0.25">
      <c r="A3365" s="313"/>
      <c r="B3365" s="322" t="s">
        <v>54</v>
      </c>
      <c r="C3365" s="322"/>
      <c r="D3365" s="322"/>
      <c r="E3365" s="322"/>
      <c r="F3365" s="45">
        <v>0</v>
      </c>
      <c r="G3365" s="45">
        <v>0</v>
      </c>
      <c r="H3365" s="45">
        <v>0</v>
      </c>
      <c r="I3365" s="45">
        <v>0</v>
      </c>
      <c r="J3365" s="45">
        <v>0</v>
      </c>
      <c r="K3365" s="45">
        <v>0</v>
      </c>
      <c r="L3365" s="45">
        <v>0</v>
      </c>
      <c r="M3365" s="45">
        <v>0</v>
      </c>
      <c r="N3365" s="45">
        <f t="shared" si="168"/>
        <v>0</v>
      </c>
    </row>
    <row r="3366" spans="1:14" x14ac:dyDescent="0.25">
      <c r="A3366" s="313"/>
      <c r="B3366" s="322" t="s">
        <v>45</v>
      </c>
      <c r="C3366" s="322"/>
      <c r="D3366" s="322"/>
      <c r="E3366" s="322"/>
      <c r="F3366" s="45">
        <v>0</v>
      </c>
      <c r="G3366" s="45">
        <v>0</v>
      </c>
      <c r="H3366" s="45">
        <v>0</v>
      </c>
      <c r="I3366" s="45">
        <v>0</v>
      </c>
      <c r="J3366" s="45">
        <v>0</v>
      </c>
      <c r="K3366" s="45">
        <v>0</v>
      </c>
      <c r="L3366" s="45">
        <v>0</v>
      </c>
      <c r="M3366" s="45">
        <v>0</v>
      </c>
      <c r="N3366" s="45">
        <f t="shared" si="168"/>
        <v>0</v>
      </c>
    </row>
    <row r="3367" spans="1:14" x14ac:dyDescent="0.25">
      <c r="A3367" s="79" t="s">
        <v>55</v>
      </c>
      <c r="B3367" s="2" t="s">
        <v>56</v>
      </c>
      <c r="C3367" s="322"/>
      <c r="D3367" s="322"/>
      <c r="E3367" s="322"/>
      <c r="F3367" s="41">
        <v>0</v>
      </c>
      <c r="G3367" s="41">
        <v>0</v>
      </c>
      <c r="H3367" s="41">
        <f>+H3373</f>
        <v>149798.64000000001</v>
      </c>
      <c r="I3367" s="41">
        <f>+I3368+I3376</f>
        <v>598800.01</v>
      </c>
      <c r="J3367" s="41">
        <f t="shared" ref="J3367" si="169">+J3373</f>
        <v>0</v>
      </c>
      <c r="K3367" s="41">
        <f>+K3373</f>
        <v>2062129.14</v>
      </c>
      <c r="L3367" s="41">
        <f>+L3373+L3371</f>
        <v>272564.88</v>
      </c>
      <c r="M3367" s="41">
        <f>+M3368</f>
        <v>55578</v>
      </c>
      <c r="N3367" s="41">
        <f>SUM(N3368:N3377)</f>
        <v>3138870.67</v>
      </c>
    </row>
    <row r="3368" spans="1:14" x14ac:dyDescent="0.25">
      <c r="A3368" s="313"/>
      <c r="B3368" s="322" t="s">
        <v>57</v>
      </c>
      <c r="C3368" s="322"/>
      <c r="D3368" s="322"/>
      <c r="E3368" s="322"/>
      <c r="F3368" s="45">
        <v>0</v>
      </c>
      <c r="G3368" s="45">
        <v>0</v>
      </c>
      <c r="H3368" s="45">
        <v>0</v>
      </c>
      <c r="I3368" s="45">
        <v>533800</v>
      </c>
      <c r="J3368" s="45">
        <v>0</v>
      </c>
      <c r="K3368" s="45">
        <v>0</v>
      </c>
      <c r="L3368" s="45">
        <v>0</v>
      </c>
      <c r="M3368" s="45">
        <v>55578</v>
      </c>
      <c r="N3368" s="45">
        <f>SUM(F3368:M3368)</f>
        <v>589378</v>
      </c>
    </row>
    <row r="3369" spans="1:14" x14ac:dyDescent="0.25">
      <c r="A3369" s="313"/>
      <c r="B3369" s="322" t="s">
        <v>58</v>
      </c>
      <c r="C3369" s="322"/>
      <c r="D3369" s="322"/>
      <c r="E3369" s="322"/>
      <c r="F3369" s="45">
        <v>0</v>
      </c>
      <c r="G3369" s="45">
        <v>0</v>
      </c>
      <c r="H3369" s="45">
        <v>0</v>
      </c>
      <c r="I3369" s="45">
        <v>0</v>
      </c>
      <c r="J3369" s="45">
        <v>0</v>
      </c>
      <c r="K3369" s="45">
        <v>0</v>
      </c>
      <c r="L3369" s="45">
        <v>0</v>
      </c>
      <c r="M3369" s="45">
        <v>0</v>
      </c>
      <c r="N3369" s="45">
        <f t="shared" ref="N3369:N3378" si="170">SUM(F3369:M3369)</f>
        <v>0</v>
      </c>
    </row>
    <row r="3370" spans="1:14" x14ac:dyDescent="0.25">
      <c r="A3370" s="313"/>
      <c r="B3370" s="322" t="s">
        <v>59</v>
      </c>
      <c r="C3370" s="322"/>
      <c r="D3370" s="322"/>
      <c r="E3370" s="322"/>
      <c r="F3370" s="45">
        <v>0</v>
      </c>
      <c r="G3370" s="45">
        <v>0</v>
      </c>
      <c r="H3370" s="45">
        <v>0</v>
      </c>
      <c r="I3370" s="45">
        <v>0</v>
      </c>
      <c r="J3370" s="45">
        <v>0</v>
      </c>
      <c r="K3370" s="45">
        <v>0</v>
      </c>
      <c r="L3370" s="45">
        <v>0</v>
      </c>
      <c r="M3370" s="45">
        <v>0</v>
      </c>
      <c r="N3370" s="45">
        <f t="shared" si="170"/>
        <v>0</v>
      </c>
    </row>
    <row r="3371" spans="1:14" x14ac:dyDescent="0.25">
      <c r="A3371" s="313"/>
      <c r="B3371" s="322" t="s">
        <v>60</v>
      </c>
      <c r="C3371" s="322"/>
      <c r="D3371" s="322"/>
      <c r="E3371" s="322"/>
      <c r="F3371" s="45">
        <v>0</v>
      </c>
      <c r="G3371" s="45">
        <v>0</v>
      </c>
      <c r="H3371" s="45">
        <v>0</v>
      </c>
      <c r="I3371" s="45">
        <v>0</v>
      </c>
      <c r="J3371" s="45">
        <v>0</v>
      </c>
      <c r="K3371" s="45">
        <v>0</v>
      </c>
      <c r="L3371" s="45">
        <v>19985.78</v>
      </c>
      <c r="M3371" s="45">
        <v>0</v>
      </c>
      <c r="N3371" s="45">
        <f t="shared" si="170"/>
        <v>19985.78</v>
      </c>
    </row>
    <row r="3372" spans="1:14" x14ac:dyDescent="0.25">
      <c r="A3372" s="313"/>
      <c r="B3372" s="322" t="s">
        <v>61</v>
      </c>
      <c r="C3372" s="322"/>
      <c r="D3372" s="322"/>
      <c r="E3372" s="322"/>
      <c r="F3372" s="45">
        <v>0</v>
      </c>
      <c r="G3372" s="45">
        <v>0</v>
      </c>
      <c r="H3372" s="45">
        <v>0</v>
      </c>
      <c r="I3372" s="45">
        <v>0</v>
      </c>
      <c r="J3372" s="45">
        <v>0</v>
      </c>
      <c r="K3372" s="45">
        <v>0</v>
      </c>
      <c r="L3372" s="45">
        <v>0</v>
      </c>
      <c r="M3372" s="45">
        <v>0</v>
      </c>
      <c r="N3372" s="45">
        <f t="shared" si="170"/>
        <v>0</v>
      </c>
    </row>
    <row r="3373" spans="1:14" x14ac:dyDescent="0.25">
      <c r="A3373" s="313"/>
      <c r="B3373" s="322" t="s">
        <v>62</v>
      </c>
      <c r="C3373" s="322"/>
      <c r="D3373" s="322"/>
      <c r="E3373" s="322"/>
      <c r="F3373" s="45">
        <v>0</v>
      </c>
      <c r="G3373" s="45">
        <v>0</v>
      </c>
      <c r="H3373" s="45">
        <v>149798.64000000001</v>
      </c>
      <c r="I3373" s="45">
        <v>0</v>
      </c>
      <c r="J3373" s="45">
        <v>0</v>
      </c>
      <c r="K3373" s="45">
        <f>131824.41+1930304.73</f>
        <v>2062129.14</v>
      </c>
      <c r="L3373" s="45">
        <v>252579.1</v>
      </c>
      <c r="M3373" s="45">
        <v>0</v>
      </c>
      <c r="N3373" s="45">
        <f t="shared" si="170"/>
        <v>2464506.8799999999</v>
      </c>
    </row>
    <row r="3374" spans="1:14" x14ac:dyDescent="0.25">
      <c r="A3374" s="313"/>
      <c r="B3374" s="322" t="s">
        <v>63</v>
      </c>
      <c r="C3374" s="322"/>
      <c r="D3374" s="322"/>
      <c r="E3374" s="322"/>
      <c r="F3374" s="45">
        <v>0</v>
      </c>
      <c r="G3374" s="45">
        <v>0</v>
      </c>
      <c r="H3374" s="45">
        <v>0</v>
      </c>
      <c r="I3374" s="45">
        <v>0</v>
      </c>
      <c r="J3374" s="45">
        <v>0</v>
      </c>
      <c r="K3374" s="45">
        <v>0</v>
      </c>
      <c r="L3374" s="45">
        <v>0</v>
      </c>
      <c r="M3374" s="45">
        <v>0</v>
      </c>
      <c r="N3374" s="45">
        <f t="shared" si="170"/>
        <v>0</v>
      </c>
    </row>
    <row r="3375" spans="1:14" x14ac:dyDescent="0.25">
      <c r="A3375" s="313"/>
      <c r="B3375" s="322" t="s">
        <v>64</v>
      </c>
      <c r="C3375" s="322"/>
      <c r="D3375" s="322"/>
      <c r="E3375" s="322"/>
      <c r="F3375" s="45">
        <v>0</v>
      </c>
      <c r="G3375" s="45">
        <v>0</v>
      </c>
      <c r="H3375" s="45">
        <v>0</v>
      </c>
      <c r="I3375" s="45">
        <v>0</v>
      </c>
      <c r="J3375" s="45">
        <v>0</v>
      </c>
      <c r="K3375" s="45">
        <v>0</v>
      </c>
      <c r="L3375" s="45">
        <v>0</v>
      </c>
      <c r="M3375" s="45">
        <v>0</v>
      </c>
      <c r="N3375" s="45">
        <f t="shared" si="170"/>
        <v>0</v>
      </c>
    </row>
    <row r="3376" spans="1:14" x14ac:dyDescent="0.25">
      <c r="A3376" s="313"/>
      <c r="B3376" s="322" t="s">
        <v>65</v>
      </c>
      <c r="C3376" s="322"/>
      <c r="D3376" s="322"/>
      <c r="E3376" s="322"/>
      <c r="F3376" s="45">
        <v>0</v>
      </c>
      <c r="G3376" s="45">
        <v>0</v>
      </c>
      <c r="H3376" s="45">
        <v>0</v>
      </c>
      <c r="I3376" s="45">
        <v>65000.01</v>
      </c>
      <c r="J3376" s="45">
        <v>0</v>
      </c>
      <c r="K3376" s="45">
        <v>0</v>
      </c>
      <c r="L3376" s="45">
        <v>0</v>
      </c>
      <c r="M3376" s="45">
        <v>0</v>
      </c>
      <c r="N3376" s="45">
        <f t="shared" si="170"/>
        <v>65000.01</v>
      </c>
    </row>
    <row r="3377" spans="1:14" x14ac:dyDescent="0.25">
      <c r="A3377" s="313"/>
      <c r="B3377" s="322" t="s">
        <v>66</v>
      </c>
      <c r="C3377" s="322"/>
      <c r="D3377" s="322"/>
      <c r="E3377" s="322"/>
      <c r="F3377" s="45">
        <v>0</v>
      </c>
      <c r="G3377" s="45">
        <v>0</v>
      </c>
      <c r="H3377" s="45">
        <v>0</v>
      </c>
      <c r="I3377" s="45">
        <v>0</v>
      </c>
      <c r="J3377" s="45">
        <v>0</v>
      </c>
      <c r="K3377" s="45">
        <v>0</v>
      </c>
      <c r="L3377" s="45">
        <v>0</v>
      </c>
      <c r="M3377" s="45">
        <v>0</v>
      </c>
      <c r="N3377" s="45">
        <f t="shared" si="170"/>
        <v>0</v>
      </c>
    </row>
    <row r="3378" spans="1:14" x14ac:dyDescent="0.25">
      <c r="A3378" s="313"/>
      <c r="B3378" s="322" t="s">
        <v>67</v>
      </c>
      <c r="C3378" s="322"/>
      <c r="D3378" s="322"/>
      <c r="E3378" s="322"/>
      <c r="F3378" s="45">
        <v>0</v>
      </c>
      <c r="G3378" s="45">
        <v>0</v>
      </c>
      <c r="H3378" s="45">
        <v>0</v>
      </c>
      <c r="I3378" s="45">
        <v>0</v>
      </c>
      <c r="J3378" s="45">
        <v>0</v>
      </c>
      <c r="K3378" s="45">
        <v>0</v>
      </c>
      <c r="L3378" s="45">
        <v>0</v>
      </c>
      <c r="M3378" s="45">
        <v>0</v>
      </c>
      <c r="N3378" s="45">
        <f t="shared" si="170"/>
        <v>0</v>
      </c>
    </row>
    <row r="3379" spans="1:14" x14ac:dyDescent="0.25">
      <c r="A3379" s="79" t="s">
        <v>68</v>
      </c>
      <c r="B3379" s="2" t="s">
        <v>69</v>
      </c>
      <c r="C3379" s="322"/>
      <c r="D3379" s="322"/>
      <c r="E3379" s="322"/>
      <c r="F3379" s="41">
        <v>0</v>
      </c>
      <c r="G3379" s="41">
        <v>0</v>
      </c>
      <c r="H3379" s="41">
        <v>0</v>
      </c>
      <c r="I3379" s="41">
        <v>0</v>
      </c>
      <c r="J3379" s="41">
        <v>0</v>
      </c>
      <c r="K3379" s="41">
        <v>0</v>
      </c>
      <c r="L3379" s="41">
        <v>0</v>
      </c>
      <c r="M3379" s="41">
        <v>0</v>
      </c>
      <c r="N3379" s="41">
        <v>0</v>
      </c>
    </row>
    <row r="3380" spans="1:14" x14ac:dyDescent="0.25">
      <c r="A3380" s="79"/>
      <c r="B3380" s="322" t="s">
        <v>70</v>
      </c>
      <c r="C3380" s="322"/>
      <c r="D3380" s="322"/>
      <c r="E3380" s="322"/>
      <c r="F3380" s="45">
        <v>0</v>
      </c>
      <c r="G3380" s="45">
        <v>0</v>
      </c>
      <c r="H3380" s="45">
        <v>0</v>
      </c>
      <c r="I3380" s="45">
        <v>0</v>
      </c>
      <c r="J3380" s="45">
        <v>0</v>
      </c>
      <c r="K3380" s="45">
        <v>0</v>
      </c>
      <c r="L3380" s="45">
        <v>0</v>
      </c>
      <c r="M3380" s="45">
        <v>0</v>
      </c>
      <c r="N3380" s="45">
        <f t="shared" ref="N3380:N3384" si="171">SUM(F3380:F3380)</f>
        <v>0</v>
      </c>
    </row>
    <row r="3381" spans="1:14" x14ac:dyDescent="0.25">
      <c r="A3381" s="79"/>
      <c r="B3381" s="322" t="s">
        <v>71</v>
      </c>
      <c r="C3381" s="322"/>
      <c r="D3381" s="322"/>
      <c r="E3381" s="322"/>
      <c r="F3381" s="45">
        <v>0</v>
      </c>
      <c r="G3381" s="45">
        <v>0</v>
      </c>
      <c r="H3381" s="45">
        <v>0</v>
      </c>
      <c r="I3381" s="45">
        <v>0</v>
      </c>
      <c r="J3381" s="45">
        <v>0</v>
      </c>
      <c r="K3381" s="45">
        <v>0</v>
      </c>
      <c r="L3381" s="45">
        <v>0</v>
      </c>
      <c r="M3381" s="45">
        <v>0</v>
      </c>
      <c r="N3381" s="45">
        <f t="shared" si="171"/>
        <v>0</v>
      </c>
    </row>
    <row r="3382" spans="1:14" x14ac:dyDescent="0.25">
      <c r="A3382" s="79"/>
      <c r="B3382" s="322" t="s">
        <v>72</v>
      </c>
      <c r="C3382" s="322"/>
      <c r="D3382" s="322"/>
      <c r="E3382" s="322"/>
      <c r="F3382" s="45">
        <v>0</v>
      </c>
      <c r="G3382" s="45">
        <v>0</v>
      </c>
      <c r="H3382" s="45">
        <v>0</v>
      </c>
      <c r="I3382" s="45">
        <v>0</v>
      </c>
      <c r="J3382" s="45">
        <v>0</v>
      </c>
      <c r="K3382" s="45">
        <v>0</v>
      </c>
      <c r="L3382" s="45">
        <v>0</v>
      </c>
      <c r="M3382" s="45">
        <v>0</v>
      </c>
      <c r="N3382" s="45">
        <f t="shared" si="171"/>
        <v>0</v>
      </c>
    </row>
    <row r="3383" spans="1:14" x14ac:dyDescent="0.25">
      <c r="A3383" s="79"/>
      <c r="B3383" s="322" t="s">
        <v>73</v>
      </c>
      <c r="C3383" s="322"/>
      <c r="D3383" s="322"/>
      <c r="E3383" s="322"/>
      <c r="F3383" s="45">
        <v>0</v>
      </c>
      <c r="G3383" s="45">
        <v>0</v>
      </c>
      <c r="H3383" s="45">
        <v>0</v>
      </c>
      <c r="I3383" s="45">
        <v>0</v>
      </c>
      <c r="J3383" s="45">
        <v>0</v>
      </c>
      <c r="K3383" s="45">
        <v>0</v>
      </c>
      <c r="L3383" s="45">
        <v>0</v>
      </c>
      <c r="M3383" s="45">
        <v>0</v>
      </c>
      <c r="N3383" s="45">
        <f t="shared" si="171"/>
        <v>0</v>
      </c>
    </row>
    <row r="3384" spans="1:14" x14ac:dyDescent="0.25">
      <c r="A3384" s="79"/>
      <c r="B3384" s="322" t="s">
        <v>74</v>
      </c>
      <c r="C3384" s="322"/>
      <c r="D3384" s="322"/>
      <c r="E3384" s="322"/>
      <c r="F3384" s="45">
        <v>0</v>
      </c>
      <c r="G3384" s="45">
        <v>0</v>
      </c>
      <c r="H3384" s="45">
        <v>0</v>
      </c>
      <c r="I3384" s="45">
        <v>0</v>
      </c>
      <c r="J3384" s="45">
        <v>0</v>
      </c>
      <c r="K3384" s="45">
        <v>0</v>
      </c>
      <c r="L3384" s="45">
        <v>0</v>
      </c>
      <c r="M3384" s="45">
        <v>0</v>
      </c>
      <c r="N3384" s="45">
        <f t="shared" si="171"/>
        <v>0</v>
      </c>
    </row>
    <row r="3385" spans="1:14" x14ac:dyDescent="0.25">
      <c r="A3385" s="79" t="s">
        <v>75</v>
      </c>
      <c r="B3385" s="2" t="s">
        <v>76</v>
      </c>
      <c r="C3385" s="322"/>
      <c r="D3385" s="322"/>
      <c r="E3385" s="322"/>
      <c r="F3385" s="41">
        <v>0</v>
      </c>
      <c r="G3385" s="41">
        <v>0</v>
      </c>
      <c r="H3385" s="41">
        <v>0</v>
      </c>
      <c r="I3385" s="41">
        <v>0</v>
      </c>
      <c r="J3385" s="41">
        <v>0</v>
      </c>
      <c r="K3385" s="41">
        <v>0</v>
      </c>
      <c r="L3385" s="41">
        <v>0</v>
      </c>
      <c r="M3385" s="41">
        <v>0</v>
      </c>
      <c r="N3385" s="41">
        <v>0</v>
      </c>
    </row>
    <row r="3386" spans="1:14" x14ac:dyDescent="0.25">
      <c r="A3386" s="79"/>
      <c r="B3386" s="2" t="s">
        <v>77</v>
      </c>
      <c r="C3386" s="322"/>
      <c r="D3386" s="322"/>
      <c r="E3386" s="322"/>
      <c r="F3386" s="45">
        <v>0</v>
      </c>
      <c r="G3386" s="45">
        <v>0</v>
      </c>
      <c r="H3386" s="45">
        <v>0</v>
      </c>
      <c r="I3386" s="45">
        <v>0</v>
      </c>
      <c r="J3386" s="45">
        <v>0</v>
      </c>
      <c r="K3386" s="45">
        <v>0</v>
      </c>
      <c r="L3386" s="45">
        <v>0</v>
      </c>
      <c r="M3386" s="45">
        <v>0</v>
      </c>
      <c r="N3386" s="45">
        <f t="shared" ref="N3386:N3389" si="172">SUM(F3386:F3386)</f>
        <v>0</v>
      </c>
    </row>
    <row r="3387" spans="1:14" x14ac:dyDescent="0.25">
      <c r="A3387" s="79"/>
      <c r="B3387" s="322" t="s">
        <v>78</v>
      </c>
      <c r="C3387" s="322"/>
      <c r="D3387" s="322"/>
      <c r="E3387" s="322"/>
      <c r="F3387" s="45">
        <v>0</v>
      </c>
      <c r="G3387" s="45">
        <v>0</v>
      </c>
      <c r="H3387" s="45">
        <v>0</v>
      </c>
      <c r="I3387" s="45">
        <v>0</v>
      </c>
      <c r="J3387" s="45">
        <v>0</v>
      </c>
      <c r="K3387" s="45">
        <v>0</v>
      </c>
      <c r="L3387" s="45">
        <v>0</v>
      </c>
      <c r="M3387" s="45">
        <v>0</v>
      </c>
      <c r="N3387" s="45">
        <f t="shared" si="172"/>
        <v>0</v>
      </c>
    </row>
    <row r="3388" spans="1:14" x14ac:dyDescent="0.25">
      <c r="A3388" s="79"/>
      <c r="B3388" s="322" t="s">
        <v>79</v>
      </c>
      <c r="C3388" s="322"/>
      <c r="D3388" s="322"/>
      <c r="E3388" s="322"/>
      <c r="F3388" s="45">
        <v>0</v>
      </c>
      <c r="G3388" s="45">
        <v>0</v>
      </c>
      <c r="H3388" s="45">
        <v>0</v>
      </c>
      <c r="I3388" s="45">
        <v>0</v>
      </c>
      <c r="J3388" s="45">
        <v>0</v>
      </c>
      <c r="K3388" s="45">
        <v>0</v>
      </c>
      <c r="L3388" s="45">
        <v>0</v>
      </c>
      <c r="M3388" s="45">
        <v>0</v>
      </c>
      <c r="N3388" s="45">
        <f t="shared" si="172"/>
        <v>0</v>
      </c>
    </row>
    <row r="3389" spans="1:14" x14ac:dyDescent="0.25">
      <c r="A3389" s="79"/>
      <c r="B3389" s="322" t="s">
        <v>80</v>
      </c>
      <c r="C3389" s="322"/>
      <c r="D3389" s="322"/>
      <c r="E3389" s="322"/>
      <c r="F3389" s="45">
        <v>0</v>
      </c>
      <c r="G3389" s="45">
        <v>0</v>
      </c>
      <c r="H3389" s="45">
        <v>0</v>
      </c>
      <c r="I3389" s="45">
        <v>0</v>
      </c>
      <c r="J3389" s="45">
        <v>0</v>
      </c>
      <c r="K3389" s="45">
        <v>0</v>
      </c>
      <c r="L3389" s="45">
        <v>0</v>
      </c>
      <c r="M3389" s="45">
        <v>0</v>
      </c>
      <c r="N3389" s="45">
        <f t="shared" si="172"/>
        <v>0</v>
      </c>
    </row>
    <row r="3390" spans="1:14" x14ac:dyDescent="0.25">
      <c r="A3390" s="79" t="s">
        <v>81</v>
      </c>
      <c r="B3390" s="2" t="s">
        <v>82</v>
      </c>
      <c r="C3390" s="322"/>
      <c r="D3390" s="322"/>
      <c r="E3390" s="322"/>
      <c r="F3390" s="41">
        <v>0</v>
      </c>
      <c r="G3390" s="41">
        <v>0</v>
      </c>
      <c r="H3390" s="41">
        <v>0</v>
      </c>
      <c r="I3390" s="41">
        <v>0</v>
      </c>
      <c r="J3390" s="41">
        <v>0</v>
      </c>
      <c r="K3390" s="41">
        <v>0</v>
      </c>
      <c r="L3390" s="41">
        <v>0</v>
      </c>
      <c r="M3390" s="41">
        <v>0</v>
      </c>
      <c r="N3390" s="41">
        <v>0</v>
      </c>
    </row>
    <row r="3391" spans="1:14" x14ac:dyDescent="0.25">
      <c r="A3391" s="79"/>
      <c r="B3391" s="322" t="s">
        <v>83</v>
      </c>
      <c r="C3391" s="322"/>
      <c r="D3391" s="322"/>
      <c r="E3391" s="322"/>
      <c r="F3391" s="45">
        <v>0</v>
      </c>
      <c r="G3391" s="45">
        <v>0</v>
      </c>
      <c r="H3391" s="45">
        <v>0</v>
      </c>
      <c r="I3391" s="45">
        <v>0</v>
      </c>
      <c r="J3391" s="45">
        <v>0</v>
      </c>
      <c r="K3391" s="45">
        <v>0</v>
      </c>
      <c r="L3391" s="45">
        <v>0</v>
      </c>
      <c r="M3391" s="45">
        <v>0</v>
      </c>
      <c r="N3391" s="45">
        <f t="shared" ref="N3391:N3395" si="173">SUM(F3391:F3391)</f>
        <v>0</v>
      </c>
    </row>
    <row r="3392" spans="1:14" x14ac:dyDescent="0.25">
      <c r="A3392" s="79"/>
      <c r="B3392" s="322" t="s">
        <v>84</v>
      </c>
      <c r="C3392" s="322"/>
      <c r="D3392" s="322"/>
      <c r="E3392" s="322"/>
      <c r="F3392" s="45">
        <v>0</v>
      </c>
      <c r="G3392" s="45">
        <v>0</v>
      </c>
      <c r="H3392" s="45">
        <v>0</v>
      </c>
      <c r="I3392" s="45">
        <v>0</v>
      </c>
      <c r="J3392" s="45">
        <v>0</v>
      </c>
      <c r="K3392" s="45">
        <v>0</v>
      </c>
      <c r="L3392" s="45">
        <v>0</v>
      </c>
      <c r="M3392" s="45">
        <v>0</v>
      </c>
      <c r="N3392" s="45">
        <f t="shared" si="173"/>
        <v>0</v>
      </c>
    </row>
    <row r="3393" spans="1:16" x14ac:dyDescent="0.25">
      <c r="A3393" s="79"/>
      <c r="B3393" s="322" t="s">
        <v>85</v>
      </c>
      <c r="C3393" s="322"/>
      <c r="D3393" s="322"/>
      <c r="E3393" s="322"/>
      <c r="F3393" s="45">
        <v>0</v>
      </c>
      <c r="G3393" s="45">
        <v>0</v>
      </c>
      <c r="H3393" s="45">
        <v>0</v>
      </c>
      <c r="I3393" s="45">
        <v>0</v>
      </c>
      <c r="J3393" s="45">
        <v>0</v>
      </c>
      <c r="K3393" s="45">
        <v>0</v>
      </c>
      <c r="L3393" s="45">
        <v>0</v>
      </c>
      <c r="M3393" s="45">
        <v>0</v>
      </c>
      <c r="N3393" s="45">
        <f t="shared" si="173"/>
        <v>0</v>
      </c>
    </row>
    <row r="3394" spans="1:16" x14ac:dyDescent="0.25">
      <c r="A3394" s="79"/>
      <c r="B3394" s="322" t="s">
        <v>86</v>
      </c>
      <c r="C3394" s="322"/>
      <c r="D3394" s="322"/>
      <c r="E3394" s="322"/>
      <c r="F3394" s="45">
        <v>0</v>
      </c>
      <c r="G3394" s="45">
        <v>0</v>
      </c>
      <c r="H3394" s="45">
        <v>0</v>
      </c>
      <c r="I3394" s="45">
        <v>0</v>
      </c>
      <c r="J3394" s="45">
        <v>0</v>
      </c>
      <c r="K3394" s="45">
        <v>0</v>
      </c>
      <c r="L3394" s="45">
        <v>0</v>
      </c>
      <c r="M3394" s="45">
        <v>0</v>
      </c>
      <c r="N3394" s="45">
        <f t="shared" si="173"/>
        <v>0</v>
      </c>
    </row>
    <row r="3395" spans="1:16" x14ac:dyDescent="0.25">
      <c r="A3395" s="313"/>
      <c r="B3395" s="322" t="s">
        <v>87</v>
      </c>
      <c r="C3395" s="322"/>
      <c r="D3395" s="322"/>
      <c r="E3395" s="322"/>
      <c r="F3395" s="45">
        <v>0</v>
      </c>
      <c r="G3395" s="45">
        <v>0</v>
      </c>
      <c r="H3395" s="45">
        <v>0</v>
      </c>
      <c r="I3395" s="45">
        <v>0</v>
      </c>
      <c r="J3395" s="45">
        <v>0</v>
      </c>
      <c r="K3395" s="45">
        <v>0</v>
      </c>
      <c r="L3395" s="45">
        <v>0</v>
      </c>
      <c r="M3395" s="45">
        <v>0</v>
      </c>
      <c r="N3395" s="45">
        <f t="shared" si="173"/>
        <v>0</v>
      </c>
    </row>
    <row r="3396" spans="1:16" x14ac:dyDescent="0.25">
      <c r="A3396" s="313"/>
      <c r="B3396" s="2" t="s">
        <v>88</v>
      </c>
      <c r="C3396" s="322"/>
      <c r="D3396" s="322"/>
      <c r="E3396" s="322"/>
      <c r="F3396" s="61">
        <f t="shared" ref="F3396:G3396" si="174">+F3330+F3311+F3317</f>
        <v>20815046.350000001</v>
      </c>
      <c r="G3396" s="61">
        <f t="shared" si="174"/>
        <v>25766840.510000002</v>
      </c>
      <c r="H3396" s="61">
        <f>+H3330+H3311+H3317+H3367</f>
        <v>36335649</v>
      </c>
      <c r="I3396" s="61">
        <f>+I3367+I3330+I3317+I3311</f>
        <v>23800287.960000001</v>
      </c>
      <c r="J3396" s="61">
        <f>+J3330+J3311+J3317+J3367</f>
        <v>37523648.260000005</v>
      </c>
      <c r="K3396" s="61">
        <f>+K3330+K3311+K3317+K3367</f>
        <v>30660398.789999999</v>
      </c>
      <c r="L3396" s="61">
        <f>+L3330+L3311+L3317+L3367</f>
        <v>26215931.080000002</v>
      </c>
      <c r="M3396" s="61">
        <f>+M3330+M3311+M3317+M3367</f>
        <v>31081173.050000001</v>
      </c>
      <c r="N3396" s="61">
        <f>+N3330+N3317+N3311+N3367</f>
        <v>232198974.99999997</v>
      </c>
    </row>
    <row r="3397" spans="1:16" x14ac:dyDescent="0.25">
      <c r="A3397" s="313"/>
      <c r="B3397" s="2"/>
      <c r="C3397" s="322"/>
      <c r="D3397" s="322"/>
      <c r="E3397" s="322"/>
      <c r="F3397" s="45"/>
      <c r="G3397" s="45"/>
      <c r="H3397" s="45"/>
      <c r="I3397" s="45"/>
      <c r="J3397" s="45">
        <v>0</v>
      </c>
      <c r="K3397" s="45">
        <v>0</v>
      </c>
      <c r="L3397" s="45">
        <v>0</v>
      </c>
      <c r="M3397" s="45">
        <v>0</v>
      </c>
      <c r="N3397" s="45"/>
    </row>
    <row r="3398" spans="1:16" x14ac:dyDescent="0.25">
      <c r="A3398" s="313"/>
      <c r="B3398" s="2" t="s">
        <v>210</v>
      </c>
      <c r="C3398" s="322"/>
      <c r="D3398" s="322"/>
      <c r="E3398" s="322"/>
      <c r="F3398" s="45">
        <v>-150000</v>
      </c>
      <c r="G3398" s="45"/>
      <c r="H3398" s="45"/>
      <c r="I3398" s="45"/>
      <c r="J3398" s="45">
        <v>0</v>
      </c>
      <c r="K3398" s="45">
        <v>0</v>
      </c>
      <c r="L3398" s="45">
        <v>0</v>
      </c>
      <c r="M3398" s="45">
        <v>0</v>
      </c>
      <c r="N3398" s="324">
        <f>+F3398</f>
        <v>-150000</v>
      </c>
    </row>
    <row r="3399" spans="1:16" x14ac:dyDescent="0.25">
      <c r="A3399" s="79"/>
      <c r="B3399" s="2" t="s">
        <v>220</v>
      </c>
      <c r="C3399" s="322"/>
      <c r="D3399" s="322"/>
      <c r="E3399" s="322"/>
      <c r="F3399" s="45"/>
      <c r="G3399" s="45"/>
      <c r="H3399" s="45"/>
      <c r="I3399" s="45">
        <v>-199527.01</v>
      </c>
      <c r="J3399" s="45">
        <v>-10763.74</v>
      </c>
      <c r="K3399" s="45">
        <v>0</v>
      </c>
      <c r="L3399" s="45">
        <f>-25566.52-70000</f>
        <v>-95566.52</v>
      </c>
      <c r="M3399" s="45">
        <f>-126660.53-103000-245318.92</f>
        <v>-474979.45</v>
      </c>
      <c r="N3399" s="324">
        <f>SUM(I3399:M3399)</f>
        <v>-780836.72</v>
      </c>
    </row>
    <row r="3400" spans="1:16" x14ac:dyDescent="0.25">
      <c r="A3400" s="79" t="s">
        <v>89</v>
      </c>
      <c r="B3400" s="2" t="s">
        <v>90</v>
      </c>
      <c r="C3400" s="322"/>
      <c r="D3400" s="322"/>
      <c r="E3400" s="322"/>
      <c r="F3400" s="45"/>
      <c r="G3400" s="45"/>
      <c r="H3400" s="45"/>
      <c r="I3400" s="45" t="s">
        <v>222</v>
      </c>
      <c r="J3400" s="45">
        <v>0</v>
      </c>
      <c r="K3400" s="45">
        <v>0</v>
      </c>
      <c r="L3400" s="45">
        <v>0</v>
      </c>
      <c r="M3400" s="45">
        <v>0</v>
      </c>
      <c r="N3400" s="325"/>
    </row>
    <row r="3401" spans="1:16" x14ac:dyDescent="0.25">
      <c r="A3401" s="79" t="s">
        <v>91</v>
      </c>
      <c r="B3401" s="2" t="s">
        <v>92</v>
      </c>
      <c r="C3401" s="322"/>
      <c r="D3401" s="322"/>
      <c r="E3401" s="322"/>
      <c r="F3401" s="41">
        <v>0</v>
      </c>
      <c r="G3401" s="41">
        <v>0</v>
      </c>
      <c r="H3401" s="41">
        <v>0</v>
      </c>
      <c r="I3401" s="41">
        <v>0</v>
      </c>
      <c r="J3401" s="41">
        <v>0</v>
      </c>
      <c r="K3401" s="41">
        <v>0</v>
      </c>
      <c r="L3401" s="45">
        <v>0</v>
      </c>
      <c r="M3401" s="45">
        <v>0</v>
      </c>
      <c r="N3401" s="41">
        <v>0</v>
      </c>
      <c r="P3401" t="s">
        <v>188</v>
      </c>
    </row>
    <row r="3402" spans="1:16" x14ac:dyDescent="0.25">
      <c r="A3402" s="313"/>
      <c r="B3402" s="322" t="s">
        <v>93</v>
      </c>
      <c r="C3402" s="322"/>
      <c r="D3402" s="322" t="s">
        <v>94</v>
      </c>
      <c r="E3402" s="322"/>
      <c r="F3402" s="45">
        <v>0</v>
      </c>
      <c r="G3402" s="45">
        <v>0</v>
      </c>
      <c r="H3402" s="45">
        <v>0</v>
      </c>
      <c r="I3402" s="45">
        <v>0</v>
      </c>
      <c r="J3402" s="45">
        <v>0</v>
      </c>
      <c r="K3402" s="45">
        <v>0</v>
      </c>
      <c r="L3402" s="45">
        <v>0</v>
      </c>
      <c r="M3402" s="45">
        <v>0</v>
      </c>
      <c r="N3402" s="45">
        <v>0</v>
      </c>
    </row>
    <row r="3403" spans="1:16" x14ac:dyDescent="0.25">
      <c r="A3403" s="313"/>
      <c r="B3403" s="322" t="s">
        <v>95</v>
      </c>
      <c r="C3403" s="322"/>
      <c r="D3403" s="322"/>
      <c r="E3403" s="322"/>
      <c r="F3403" s="45">
        <v>0</v>
      </c>
      <c r="G3403" s="45">
        <v>0</v>
      </c>
      <c r="H3403" s="45">
        <v>0</v>
      </c>
      <c r="I3403" s="45">
        <v>0</v>
      </c>
      <c r="J3403" s="45">
        <v>0</v>
      </c>
      <c r="K3403" s="45">
        <v>0</v>
      </c>
      <c r="L3403" s="45">
        <v>0</v>
      </c>
      <c r="M3403" s="45">
        <v>0</v>
      </c>
      <c r="N3403" s="45">
        <v>0</v>
      </c>
    </row>
    <row r="3404" spans="1:16" x14ac:dyDescent="0.25">
      <c r="A3404" s="79" t="s">
        <v>96</v>
      </c>
      <c r="B3404" s="326" t="s">
        <v>97</v>
      </c>
      <c r="C3404" s="322"/>
      <c r="D3404" s="322"/>
      <c r="E3404" s="322"/>
      <c r="F3404" s="41">
        <v>0</v>
      </c>
      <c r="G3404" s="41">
        <v>0</v>
      </c>
      <c r="H3404" s="41">
        <v>0</v>
      </c>
      <c r="I3404" s="41">
        <v>0</v>
      </c>
      <c r="J3404" s="41">
        <v>0</v>
      </c>
      <c r="K3404" s="41">
        <v>0</v>
      </c>
      <c r="L3404" s="45">
        <v>0</v>
      </c>
      <c r="M3404" s="45">
        <v>0</v>
      </c>
      <c r="N3404" s="41">
        <v>0</v>
      </c>
    </row>
    <row r="3405" spans="1:16" x14ac:dyDescent="0.25">
      <c r="A3405" s="313"/>
      <c r="B3405" s="322" t="s">
        <v>98</v>
      </c>
      <c r="C3405" s="322"/>
      <c r="D3405" s="322"/>
      <c r="E3405" s="322"/>
      <c r="F3405" s="45">
        <v>0</v>
      </c>
      <c r="G3405" s="45">
        <v>0</v>
      </c>
      <c r="H3405" s="45">
        <v>0</v>
      </c>
      <c r="I3405" s="45">
        <v>0</v>
      </c>
      <c r="J3405" s="45">
        <v>0</v>
      </c>
      <c r="K3405" s="45">
        <v>0</v>
      </c>
      <c r="L3405" s="45">
        <v>0</v>
      </c>
      <c r="M3405" s="45">
        <v>0</v>
      </c>
      <c r="N3405" s="45">
        <v>0</v>
      </c>
    </row>
    <row r="3406" spans="1:16" x14ac:dyDescent="0.25">
      <c r="A3406" s="313"/>
      <c r="B3406" s="322" t="s">
        <v>99</v>
      </c>
      <c r="C3406" s="322"/>
      <c r="D3406" s="322"/>
      <c r="E3406" s="322"/>
      <c r="F3406" s="45">
        <v>0</v>
      </c>
      <c r="G3406" s="45">
        <v>0</v>
      </c>
      <c r="H3406" s="45">
        <v>0</v>
      </c>
      <c r="I3406" s="45">
        <v>0</v>
      </c>
      <c r="J3406" s="45">
        <v>0</v>
      </c>
      <c r="K3406" s="45">
        <v>0</v>
      </c>
      <c r="L3406" s="45">
        <v>0</v>
      </c>
      <c r="M3406" s="45">
        <v>0</v>
      </c>
      <c r="N3406" s="45">
        <v>0</v>
      </c>
    </row>
    <row r="3407" spans="1:16" x14ac:dyDescent="0.25">
      <c r="A3407" s="79" t="s">
        <v>100</v>
      </c>
      <c r="B3407" s="2" t="s">
        <v>101</v>
      </c>
      <c r="C3407" s="322"/>
      <c r="D3407" s="322"/>
      <c r="E3407" s="322"/>
      <c r="F3407" s="41">
        <v>0</v>
      </c>
      <c r="G3407" s="41">
        <v>0</v>
      </c>
      <c r="H3407" s="41">
        <v>0</v>
      </c>
      <c r="I3407" s="41">
        <v>0</v>
      </c>
      <c r="J3407" s="41">
        <v>0</v>
      </c>
      <c r="K3407" s="41">
        <v>0</v>
      </c>
      <c r="L3407" s="45">
        <v>0</v>
      </c>
      <c r="M3407" s="45">
        <v>0</v>
      </c>
      <c r="N3407" s="41">
        <v>0</v>
      </c>
    </row>
    <row r="3408" spans="1:16" x14ac:dyDescent="0.25">
      <c r="A3408" s="313"/>
      <c r="B3408" s="327" t="s">
        <v>102</v>
      </c>
      <c r="C3408" s="322"/>
      <c r="D3408" s="322"/>
      <c r="E3408" s="322"/>
      <c r="F3408" s="45">
        <v>0</v>
      </c>
      <c r="G3408" s="45">
        <v>0</v>
      </c>
      <c r="H3408" s="45">
        <v>0</v>
      </c>
      <c r="I3408" s="45">
        <v>0</v>
      </c>
      <c r="J3408" s="45">
        <v>0</v>
      </c>
      <c r="K3408" s="45">
        <v>0</v>
      </c>
      <c r="L3408" s="45">
        <v>0</v>
      </c>
      <c r="M3408" s="45">
        <v>0</v>
      </c>
      <c r="N3408" s="45">
        <v>0</v>
      </c>
    </row>
    <row r="3409" spans="1:17" x14ac:dyDescent="0.25">
      <c r="A3409" s="313"/>
      <c r="B3409" s="327" t="s">
        <v>103</v>
      </c>
      <c r="C3409" s="322"/>
      <c r="D3409" s="322"/>
      <c r="E3409" s="322"/>
      <c r="F3409" s="64">
        <v>0</v>
      </c>
      <c r="G3409" s="64">
        <v>0</v>
      </c>
      <c r="H3409" s="64">
        <v>0</v>
      </c>
      <c r="I3409" s="64">
        <v>0</v>
      </c>
      <c r="J3409" s="64">
        <v>0</v>
      </c>
      <c r="K3409" s="64">
        <v>0</v>
      </c>
      <c r="L3409" s="45">
        <v>0</v>
      </c>
      <c r="M3409" s="45">
        <v>0</v>
      </c>
      <c r="N3409" s="64">
        <v>0</v>
      </c>
    </row>
    <row r="3410" spans="1:17" x14ac:dyDescent="0.25">
      <c r="A3410" s="313"/>
      <c r="B3410" s="2" t="s">
        <v>104</v>
      </c>
      <c r="C3410" s="322"/>
      <c r="D3410" s="322"/>
      <c r="E3410" s="322"/>
      <c r="F3410" s="41">
        <f>+F3406+F3405+F3404+F3403+F3401+F3400</f>
        <v>0</v>
      </c>
      <c r="G3410" s="41">
        <f>+G3406+G3405+G3404+G3403+G3401+G3400</f>
        <v>0</v>
      </c>
      <c r="H3410" s="41">
        <f>+H3406+H3405+H3404+H3403+H3401+H3400</f>
        <v>0</v>
      </c>
      <c r="I3410" s="41">
        <v>0</v>
      </c>
      <c r="J3410" s="41">
        <v>0</v>
      </c>
      <c r="K3410" s="41">
        <v>0</v>
      </c>
      <c r="L3410" s="41">
        <v>0</v>
      </c>
      <c r="M3410" s="41">
        <v>0</v>
      </c>
      <c r="N3410" s="41">
        <f>+N3406+N3405+N3404+N3403+N3401+N3400</f>
        <v>0</v>
      </c>
    </row>
    <row r="3411" spans="1:17" x14ac:dyDescent="0.25">
      <c r="A3411" s="313"/>
      <c r="B3411" s="2"/>
      <c r="C3411" s="322"/>
      <c r="D3411" s="322"/>
      <c r="E3411" s="322"/>
      <c r="F3411" s="41"/>
      <c r="G3411" s="41"/>
      <c r="H3411" s="41"/>
      <c r="I3411" s="41"/>
      <c r="J3411" s="41"/>
      <c r="K3411" s="41"/>
      <c r="L3411" s="41"/>
      <c r="M3411" s="41"/>
      <c r="N3411" s="41"/>
    </row>
    <row r="3412" spans="1:17" x14ac:dyDescent="0.25">
      <c r="A3412" s="325"/>
      <c r="B3412" s="325"/>
      <c r="C3412" s="325"/>
      <c r="D3412" s="325"/>
      <c r="E3412" s="325"/>
      <c r="F3412" s="325"/>
      <c r="G3412" s="325"/>
      <c r="H3412" s="325"/>
      <c r="I3412" s="325"/>
      <c r="J3412" s="325"/>
      <c r="K3412" s="325"/>
      <c r="L3412" s="325"/>
      <c r="M3412" s="325"/>
      <c r="N3412" s="325"/>
    </row>
    <row r="3413" spans="1:17" ht="15.75" thickBot="1" x14ac:dyDescent="0.3">
      <c r="A3413" s="322"/>
      <c r="B3413" s="2" t="s">
        <v>105</v>
      </c>
      <c r="C3413" s="322"/>
      <c r="D3413" s="322"/>
      <c r="E3413" s="322"/>
      <c r="F3413" s="65">
        <f>+F3410+F3396+F3398</f>
        <v>20665046.350000001</v>
      </c>
      <c r="G3413" s="65">
        <f>+G3396</f>
        <v>25766840.510000002</v>
      </c>
      <c r="H3413" s="65">
        <f>+H3396</f>
        <v>36335649</v>
      </c>
      <c r="I3413" s="65">
        <f>+I3396+I3399</f>
        <v>23600760.949999999</v>
      </c>
      <c r="J3413" s="65">
        <f>+J3396+J3399</f>
        <v>37512884.520000003</v>
      </c>
      <c r="K3413" s="65">
        <f>+K3396+K3399</f>
        <v>30660398.789999999</v>
      </c>
      <c r="L3413" s="65">
        <f>+L3396+L3399</f>
        <v>26120364.560000002</v>
      </c>
      <c r="M3413" s="65">
        <f>+M3396+M3399</f>
        <v>30606193.600000001</v>
      </c>
      <c r="N3413" s="65">
        <f>+N3396+N3398+N3399</f>
        <v>231268138.27999997</v>
      </c>
      <c r="O3413" s="28">
        <f>+F3413+G3413+H3413+I3413+J3413+K3413+L3413+M3413</f>
        <v>231268138.28</v>
      </c>
      <c r="P3413" s="28"/>
      <c r="Q3413" s="28"/>
    </row>
    <row r="3414" spans="1:17" ht="15.75" thickTop="1" x14ac:dyDescent="0.25">
      <c r="A3414" s="322"/>
      <c r="B3414" s="2"/>
      <c r="C3414" s="322"/>
      <c r="D3414" s="322"/>
      <c r="E3414" s="322"/>
      <c r="F3414" s="41"/>
      <c r="G3414" s="325"/>
      <c r="H3414" s="325"/>
      <c r="I3414" s="325"/>
      <c r="J3414" s="325"/>
      <c r="K3414" s="325"/>
      <c r="L3414" s="325"/>
      <c r="M3414" s="325"/>
      <c r="N3414" s="325"/>
    </row>
    <row r="3415" spans="1:17" x14ac:dyDescent="0.25">
      <c r="A3415" s="322"/>
      <c r="B3415" s="2"/>
      <c r="C3415" s="322"/>
      <c r="D3415" s="322"/>
      <c r="E3415" s="322"/>
      <c r="F3415" s="41"/>
      <c r="G3415" s="41"/>
      <c r="H3415" s="325"/>
      <c r="I3415" s="41"/>
      <c r="J3415" s="325"/>
      <c r="K3415" s="325"/>
      <c r="L3415" s="325"/>
      <c r="M3415" s="325"/>
      <c r="N3415" s="337"/>
    </row>
    <row r="3416" spans="1:17" x14ac:dyDescent="0.25">
      <c r="A3416" s="322"/>
      <c r="B3416" s="2"/>
      <c r="C3416" s="322"/>
      <c r="D3416" s="322"/>
      <c r="E3416" s="322"/>
      <c r="F3416" s="41" t="s">
        <v>199</v>
      </c>
      <c r="G3416" s="325"/>
      <c r="H3416" s="325"/>
      <c r="I3416" s="325"/>
      <c r="J3416" s="325"/>
      <c r="K3416" s="325"/>
      <c r="L3416" s="325"/>
      <c r="M3416" s="41"/>
    </row>
    <row r="3417" spans="1:17" x14ac:dyDescent="0.25">
      <c r="A3417" s="416" t="s">
        <v>106</v>
      </c>
      <c r="B3417" s="416"/>
      <c r="C3417" s="416"/>
      <c r="D3417" s="328"/>
      <c r="E3417" s="328"/>
      <c r="F3417" s="416" t="s">
        <v>107</v>
      </c>
      <c r="G3417" s="416"/>
      <c r="H3417" s="325"/>
      <c r="I3417" s="325"/>
      <c r="J3417" s="325"/>
      <c r="K3417" s="324"/>
      <c r="L3417" s="324"/>
      <c r="M3417" s="335"/>
    </row>
    <row r="3418" spans="1:17" x14ac:dyDescent="0.25">
      <c r="A3418" s="329"/>
      <c r="B3418" s="3"/>
      <c r="C3418" s="3"/>
      <c r="D3418" s="325"/>
      <c r="E3418" s="325"/>
      <c r="F3418" s="3"/>
      <c r="G3418" s="3"/>
      <c r="H3418" s="325"/>
      <c r="I3418" s="325"/>
      <c r="J3418" s="325"/>
      <c r="K3418" s="325"/>
      <c r="M3418" s="336"/>
      <c r="N3418" s="337"/>
    </row>
    <row r="3419" spans="1:17" x14ac:dyDescent="0.25">
      <c r="A3419" s="3"/>
      <c r="B3419" s="3"/>
      <c r="C3419" s="3"/>
      <c r="D3419" s="325"/>
      <c r="E3419" s="325"/>
      <c r="F3419" s="3"/>
      <c r="G3419" s="3"/>
      <c r="H3419" s="325"/>
      <c r="I3419" s="325"/>
      <c r="J3419" s="325"/>
      <c r="K3419" s="325"/>
      <c r="M3419" s="336"/>
    </row>
    <row r="3420" spans="1:17" ht="15" customHeight="1" x14ac:dyDescent="0.25">
      <c r="A3420" s="412" t="s">
        <v>205</v>
      </c>
      <c r="B3420" s="412"/>
      <c r="C3420" s="412"/>
      <c r="D3420" s="412"/>
      <c r="E3420" s="330"/>
      <c r="F3420" s="413" t="s">
        <v>223</v>
      </c>
      <c r="G3420" s="413"/>
      <c r="H3420" s="413"/>
      <c r="I3420" s="325"/>
      <c r="J3420" s="325"/>
      <c r="K3420" s="325"/>
      <c r="M3420" s="336"/>
      <c r="N3420" s="28"/>
    </row>
    <row r="3421" spans="1:17" x14ac:dyDescent="0.25">
      <c r="A3421" s="414" t="s">
        <v>108</v>
      </c>
      <c r="B3421" s="414"/>
      <c r="C3421" s="414"/>
      <c r="D3421" s="414"/>
      <c r="E3421" s="331"/>
      <c r="F3421" s="415" t="s">
        <v>224</v>
      </c>
      <c r="G3421" s="415"/>
      <c r="H3421" s="415"/>
      <c r="I3421" s="325"/>
      <c r="J3421" s="325"/>
      <c r="K3421" s="325"/>
    </row>
    <row r="3422" spans="1:17" x14ac:dyDescent="0.25">
      <c r="A3422" s="325"/>
      <c r="B3422" s="325"/>
      <c r="C3422" s="325"/>
      <c r="D3422" s="325"/>
      <c r="E3422" s="325"/>
      <c r="F3422" s="325"/>
      <c r="G3422" s="325"/>
      <c r="H3422" s="325"/>
      <c r="I3422" s="325"/>
      <c r="J3422" s="325"/>
      <c r="K3422" s="325"/>
    </row>
    <row r="3423" spans="1:17" x14ac:dyDescent="0.25">
      <c r="A3423" s="29"/>
      <c r="B3423" s="29"/>
      <c r="C3423" s="29"/>
      <c r="D3423" s="29"/>
      <c r="E3423" s="29"/>
      <c r="F3423" s="29"/>
      <c r="G3423" s="29"/>
      <c r="H3423" s="29"/>
      <c r="I3423" s="29"/>
      <c r="J3423" s="29"/>
      <c r="N3423" s="28"/>
    </row>
    <row r="3424" spans="1:17" x14ac:dyDescent="0.25">
      <c r="A3424" s="29"/>
      <c r="B3424" s="29"/>
      <c r="C3424" s="29"/>
      <c r="D3424" s="29"/>
      <c r="E3424" s="29"/>
      <c r="F3424" s="29"/>
      <c r="G3424" s="29"/>
      <c r="H3424" s="29"/>
      <c r="I3424" s="29"/>
      <c r="J3424" s="29"/>
    </row>
    <row r="3425" spans="1:10" x14ac:dyDescent="0.25">
      <c r="A3425" s="29"/>
      <c r="B3425" s="29"/>
      <c r="C3425" s="29"/>
      <c r="D3425" s="29"/>
      <c r="E3425" s="29"/>
      <c r="F3425" s="29"/>
      <c r="G3425" s="29"/>
      <c r="H3425" s="29"/>
      <c r="I3425" s="29"/>
      <c r="J3425" s="29"/>
    </row>
    <row r="3444" spans="1:17" x14ac:dyDescent="0.25">
      <c r="A3444" s="29"/>
      <c r="B3444" s="29"/>
      <c r="C3444" s="29"/>
      <c r="D3444" s="29"/>
      <c r="E3444" s="29"/>
      <c r="F3444" s="29"/>
      <c r="G3444" s="29"/>
      <c r="H3444" s="29"/>
      <c r="I3444" s="29"/>
      <c r="J3444" s="29"/>
    </row>
    <row r="3446" spans="1:17" ht="18" x14ac:dyDescent="0.25">
      <c r="A3446" s="312"/>
      <c r="B3446" s="312"/>
      <c r="C3446" s="312"/>
      <c r="D3446" s="312"/>
      <c r="E3446" s="312"/>
      <c r="F3446" s="312"/>
      <c r="G3446" s="312"/>
      <c r="H3446" s="312"/>
      <c r="I3446" s="312"/>
      <c r="J3446" s="312"/>
    </row>
    <row r="3447" spans="1:17" ht="15" customHeight="1" x14ac:dyDescent="0.25">
      <c r="A3447" s="409" t="s">
        <v>0</v>
      </c>
      <c r="B3447" s="409"/>
      <c r="C3447" s="409"/>
      <c r="D3447" s="409"/>
      <c r="E3447" s="409"/>
      <c r="F3447" s="409"/>
      <c r="G3447" s="409"/>
      <c r="H3447" s="409"/>
      <c r="I3447" s="409"/>
      <c r="J3447" s="409"/>
      <c r="K3447" s="409"/>
      <c r="L3447" s="409"/>
      <c r="M3447" s="409"/>
      <c r="N3447" s="409"/>
      <c r="O3447" s="409"/>
      <c r="P3447" s="409"/>
      <c r="Q3447" s="392"/>
    </row>
    <row r="3448" spans="1:17" ht="15" customHeight="1" x14ac:dyDescent="0.25">
      <c r="A3448" s="410" t="s">
        <v>211</v>
      </c>
      <c r="B3448" s="410"/>
      <c r="C3448" s="410"/>
      <c r="D3448" s="410"/>
      <c r="E3448" s="410"/>
      <c r="F3448" s="410"/>
      <c r="G3448" s="410"/>
      <c r="H3448" s="410"/>
      <c r="I3448" s="410"/>
      <c r="J3448" s="410"/>
      <c r="K3448" s="410"/>
      <c r="L3448" s="410"/>
      <c r="M3448" s="410"/>
      <c r="N3448" s="410"/>
      <c r="O3448" s="410"/>
      <c r="P3448" s="410"/>
      <c r="Q3448" s="302"/>
    </row>
    <row r="3449" spans="1:17" x14ac:dyDescent="0.25">
      <c r="A3449" s="32" t="s">
        <v>3</v>
      </c>
      <c r="B3449" s="33" t="s">
        <v>4</v>
      </c>
      <c r="C3449" s="5"/>
      <c r="D3449" s="5"/>
      <c r="E3449" s="6"/>
      <c r="F3449" s="250" t="s">
        <v>5</v>
      </c>
      <c r="G3449" s="251" t="s">
        <v>6</v>
      </c>
      <c r="H3449" s="251" t="s">
        <v>109</v>
      </c>
      <c r="I3449" s="251" t="s">
        <v>141</v>
      </c>
      <c r="J3449" s="251" t="s">
        <v>142</v>
      </c>
      <c r="K3449" s="251" t="s">
        <v>143</v>
      </c>
      <c r="L3449" s="251" t="s">
        <v>144</v>
      </c>
      <c r="M3449" s="251" t="s">
        <v>153</v>
      </c>
      <c r="N3449" s="251" t="s">
        <v>157</v>
      </c>
      <c r="O3449" s="251" t="s">
        <v>158</v>
      </c>
      <c r="P3449" s="252" t="s">
        <v>7</v>
      </c>
      <c r="Q3449" s="290"/>
    </row>
    <row r="3450" spans="1:17" x14ac:dyDescent="0.25">
      <c r="A3450" s="316" t="s">
        <v>8</v>
      </c>
      <c r="B3450" s="317" t="s">
        <v>9</v>
      </c>
      <c r="C3450" s="317"/>
      <c r="D3450" s="40"/>
      <c r="E3450" s="40"/>
      <c r="F3450" s="41">
        <f t="shared" ref="F3450:K3450" si="175">SUM(F3451:F3455)</f>
        <v>18624615.859999999</v>
      </c>
      <c r="G3450" s="41">
        <f t="shared" si="175"/>
        <v>18894805.859999999</v>
      </c>
      <c r="H3450" s="41">
        <f>SUM(H3451:H3455)</f>
        <v>24489037.419999998</v>
      </c>
      <c r="I3450" s="41">
        <f>SUM(I3451:I3455)</f>
        <v>19066455.550000001</v>
      </c>
      <c r="J3450" s="41">
        <f t="shared" si="175"/>
        <v>32417458.310000002</v>
      </c>
      <c r="K3450" s="41">
        <f t="shared" si="175"/>
        <v>18473060.48</v>
      </c>
      <c r="L3450" s="41">
        <f>SUM(L3451:L3455)</f>
        <v>18467204.420000002</v>
      </c>
      <c r="M3450" s="41">
        <f>SUM(M3451:M3455)</f>
        <v>22020335.789999999</v>
      </c>
      <c r="N3450" s="41">
        <f>SUM(N3451:N3455)</f>
        <v>18297813.57</v>
      </c>
      <c r="O3450" s="41">
        <f>SUM(O3451:O3455)</f>
        <v>30933718.119999997</v>
      </c>
      <c r="P3450" s="41">
        <f>+P3451+P3452+P3453+P3454+P3455</f>
        <v>221684505.38</v>
      </c>
      <c r="Q3450" s="41"/>
    </row>
    <row r="3451" spans="1:17" x14ac:dyDescent="0.25">
      <c r="A3451" s="313"/>
      <c r="B3451" s="314" t="s">
        <v>10</v>
      </c>
      <c r="C3451" s="315"/>
      <c r="D3451" s="315"/>
      <c r="E3451" s="40"/>
      <c r="F3451" s="45">
        <v>15899530.83</v>
      </c>
      <c r="G3451" s="45">
        <v>16139904.73</v>
      </c>
      <c r="H3451" s="45">
        <v>21750400.789999999</v>
      </c>
      <c r="I3451" s="45">
        <v>16323896.42</v>
      </c>
      <c r="J3451" s="45">
        <v>15746328.630000001</v>
      </c>
      <c r="K3451" s="45">
        <v>15760728.630000001</v>
      </c>
      <c r="L3451" s="45">
        <v>15751328.630000001</v>
      </c>
      <c r="M3451" s="45">
        <v>19314769.800000001</v>
      </c>
      <c r="N3451" s="45">
        <v>15631194.029999999</v>
      </c>
      <c r="O3451" s="45">
        <v>15600272.640000001</v>
      </c>
      <c r="P3451" s="45">
        <f>SUM(F3451:O3451)</f>
        <v>167918355.13</v>
      </c>
      <c r="Q3451" s="45"/>
    </row>
    <row r="3452" spans="1:17" x14ac:dyDescent="0.25">
      <c r="A3452" s="313"/>
      <c r="B3452" s="314" t="s">
        <v>11</v>
      </c>
      <c r="C3452" s="315"/>
      <c r="D3452" s="315"/>
      <c r="E3452" s="40"/>
      <c r="F3452" s="45">
        <v>280000</v>
      </c>
      <c r="G3452" s="45">
        <v>280000</v>
      </c>
      <c r="H3452" s="45">
        <v>280000</v>
      </c>
      <c r="I3452" s="45">
        <v>280000</v>
      </c>
      <c r="J3452" s="45">
        <v>14246028.390000001</v>
      </c>
      <c r="K3452" s="45">
        <v>285000</v>
      </c>
      <c r="L3452" s="45">
        <v>290000</v>
      </c>
      <c r="M3452" s="45">
        <v>280000</v>
      </c>
      <c r="N3452" s="45">
        <v>280000</v>
      </c>
      <c r="O3452" s="45">
        <v>13234311.970000001</v>
      </c>
      <c r="P3452" s="45">
        <f>SUM(F3452:O3452)</f>
        <v>29735340.359999999</v>
      </c>
      <c r="Q3452" s="45"/>
    </row>
    <row r="3453" spans="1:17" x14ac:dyDescent="0.25">
      <c r="A3453" s="313"/>
      <c r="B3453" s="314" t="s">
        <v>212</v>
      </c>
      <c r="C3453" s="318"/>
      <c r="D3453" s="318"/>
      <c r="E3453" s="40"/>
      <c r="F3453" s="45">
        <v>0</v>
      </c>
      <c r="G3453" s="45">
        <v>0</v>
      </c>
      <c r="H3453" s="45">
        <v>0</v>
      </c>
      <c r="I3453" s="45">
        <v>0</v>
      </c>
      <c r="J3453" s="45">
        <v>0</v>
      </c>
      <c r="K3453" s="45">
        <v>0</v>
      </c>
      <c r="L3453" s="45">
        <v>0</v>
      </c>
      <c r="M3453" s="45">
        <v>0</v>
      </c>
      <c r="N3453" s="45">
        <v>0</v>
      </c>
      <c r="O3453" s="45">
        <v>0</v>
      </c>
      <c r="P3453" s="45">
        <f>SUM(F3453:O3453)</f>
        <v>0</v>
      </c>
      <c r="Q3453" s="45"/>
    </row>
    <row r="3454" spans="1:17" x14ac:dyDescent="0.25">
      <c r="A3454" s="313"/>
      <c r="B3454" s="314" t="s">
        <v>213</v>
      </c>
      <c r="C3454" s="318"/>
      <c r="D3454" s="318"/>
      <c r="E3454" s="40"/>
      <c r="F3454" s="45">
        <v>0</v>
      </c>
      <c r="G3454" s="45">
        <v>0</v>
      </c>
      <c r="H3454" s="45">
        <v>0</v>
      </c>
      <c r="I3454" s="45">
        <v>0</v>
      </c>
      <c r="J3454" s="45">
        <v>0</v>
      </c>
      <c r="K3454" s="45">
        <v>0</v>
      </c>
      <c r="L3454" s="45">
        <v>0</v>
      </c>
      <c r="M3454" s="45">
        <v>0</v>
      </c>
      <c r="N3454" s="45">
        <v>0</v>
      </c>
      <c r="O3454" s="45">
        <v>0</v>
      </c>
      <c r="P3454" s="45">
        <f>SUM(F3454:O3454)</f>
        <v>0</v>
      </c>
      <c r="Q3454" s="45"/>
    </row>
    <row r="3455" spans="1:17" x14ac:dyDescent="0.25">
      <c r="A3455" s="313"/>
      <c r="B3455" s="338" t="s">
        <v>214</v>
      </c>
      <c r="C3455" s="338"/>
      <c r="D3455" s="338"/>
      <c r="E3455" s="40"/>
      <c r="F3455" s="45">
        <v>2445085.0299999998</v>
      </c>
      <c r="G3455" s="45">
        <v>2474901.13</v>
      </c>
      <c r="H3455" s="45">
        <v>2458636.63</v>
      </c>
      <c r="I3455" s="45">
        <v>2462559.13</v>
      </c>
      <c r="J3455" s="45">
        <v>2425101.29</v>
      </c>
      <c r="K3455" s="45">
        <v>2427331.85</v>
      </c>
      <c r="L3455" s="45">
        <v>2425875.79</v>
      </c>
      <c r="M3455" s="45">
        <v>2425565.9900000002</v>
      </c>
      <c r="N3455" s="45">
        <v>2386619.54</v>
      </c>
      <c r="O3455" s="45">
        <v>2099133.5099999998</v>
      </c>
      <c r="P3455" s="45">
        <f>SUM(F3455:O3455)</f>
        <v>24030809.890000001</v>
      </c>
      <c r="Q3455" s="45"/>
    </row>
    <row r="3456" spans="1:17" x14ac:dyDescent="0.25">
      <c r="A3456" s="316" t="s">
        <v>12</v>
      </c>
      <c r="B3456" s="320" t="s">
        <v>13</v>
      </c>
      <c r="C3456" s="315"/>
      <c r="D3456" s="40"/>
      <c r="E3456" s="40"/>
      <c r="F3456" s="41">
        <f>SUM(F3457:F3466)</f>
        <v>741387.33000000007</v>
      </c>
      <c r="G3456" s="41">
        <f>+G3458+G3460+G3461+G3462+G3457+G3468</f>
        <v>4823459.1399999997</v>
      </c>
      <c r="H3456" s="41">
        <f t="shared" ref="H3456:K3456" si="176">SUM(H3457:H3468)</f>
        <v>3270508.74</v>
      </c>
      <c r="I3456" s="41">
        <f>SUM(I3457:I3468)</f>
        <v>1440104.1400000001</v>
      </c>
      <c r="J3456" s="41">
        <f>SUM(J3457:J3468)</f>
        <v>3218621.25</v>
      </c>
      <c r="K3456" s="41">
        <f t="shared" si="176"/>
        <v>5205328.83</v>
      </c>
      <c r="L3456" s="41">
        <f>SUM(L3457:L3468)</f>
        <v>2012606.6400000001</v>
      </c>
      <c r="M3456" s="41">
        <f>SUM(M3457:M3468)</f>
        <v>3219455.98</v>
      </c>
      <c r="N3456" s="41">
        <f>SUM(N3457:N3468)</f>
        <v>2553608.17</v>
      </c>
      <c r="O3456" s="41">
        <f>SUM(O3457:O3468)</f>
        <v>3710064.88</v>
      </c>
      <c r="P3456" s="41">
        <f>SUM(P3457:P3468)</f>
        <v>30195145.099999998</v>
      </c>
      <c r="Q3456" s="41"/>
    </row>
    <row r="3457" spans="1:17" x14ac:dyDescent="0.25">
      <c r="A3457" s="313"/>
      <c r="B3457" s="314" t="s">
        <v>14</v>
      </c>
      <c r="C3457" s="315"/>
      <c r="D3457" s="315"/>
      <c r="E3457" s="40"/>
      <c r="F3457" s="45">
        <v>164489.32</v>
      </c>
      <c r="G3457" s="45">
        <v>506422.8</v>
      </c>
      <c r="H3457" s="45">
        <v>409354.01</v>
      </c>
      <c r="I3457" s="45">
        <v>262674.03000000003</v>
      </c>
      <c r="J3457" s="45">
        <v>552634.66</v>
      </c>
      <c r="K3457" s="45">
        <v>932366.17</v>
      </c>
      <c r="L3457" s="45">
        <v>14170</v>
      </c>
      <c r="M3457" s="45">
        <v>494263.74</v>
      </c>
      <c r="N3457" s="45">
        <v>546855.93000000005</v>
      </c>
      <c r="O3457" s="45">
        <v>1150354.78</v>
      </c>
      <c r="P3457" s="45">
        <f t="shared" ref="P3457:P3468" si="177">SUM(F3457:O3457)</f>
        <v>5033585.4399999995</v>
      </c>
      <c r="Q3457" s="45"/>
    </row>
    <row r="3458" spans="1:17" x14ac:dyDescent="0.25">
      <c r="A3458" s="321"/>
      <c r="B3458" s="322" t="s">
        <v>15</v>
      </c>
      <c r="C3458" s="338"/>
      <c r="D3458" s="338"/>
      <c r="E3458" s="40"/>
      <c r="F3458" s="45">
        <v>0</v>
      </c>
      <c r="G3458" s="45">
        <v>0</v>
      </c>
      <c r="H3458" s="45">
        <v>200940.01</v>
      </c>
      <c r="I3458" s="45">
        <v>16980</v>
      </c>
      <c r="J3458" s="45">
        <v>166980.01</v>
      </c>
      <c r="K3458" s="45">
        <v>316980.02</v>
      </c>
      <c r="L3458" s="45">
        <v>16980</v>
      </c>
      <c r="M3458" s="45">
        <v>166980.01</v>
      </c>
      <c r="N3458" s="45">
        <v>166979.99</v>
      </c>
      <c r="O3458" s="45">
        <v>16980</v>
      </c>
      <c r="P3458" s="45">
        <f t="shared" si="177"/>
        <v>1069800.04</v>
      </c>
      <c r="Q3458" s="45"/>
    </row>
    <row r="3459" spans="1:17" x14ac:dyDescent="0.25">
      <c r="A3459" s="313"/>
      <c r="B3459" s="314" t="s">
        <v>16</v>
      </c>
      <c r="C3459" s="315"/>
      <c r="D3459" s="315"/>
      <c r="E3459" s="40"/>
      <c r="F3459" s="45">
        <v>0</v>
      </c>
      <c r="G3459" s="45">
        <v>0</v>
      </c>
      <c r="H3459" s="45">
        <v>284927.5</v>
      </c>
      <c r="I3459" s="45">
        <v>0</v>
      </c>
      <c r="J3459" s="45">
        <v>0</v>
      </c>
      <c r="K3459" s="45">
        <v>723350</v>
      </c>
      <c r="L3459" s="45">
        <v>0</v>
      </c>
      <c r="M3459" s="45">
        <v>390600</v>
      </c>
      <c r="N3459" s="45">
        <v>0</v>
      </c>
      <c r="O3459" s="45">
        <v>90500</v>
      </c>
      <c r="P3459" s="45">
        <f t="shared" si="177"/>
        <v>1489377.5</v>
      </c>
      <c r="Q3459" s="45"/>
    </row>
    <row r="3460" spans="1:17" x14ac:dyDescent="0.25">
      <c r="A3460" s="313"/>
      <c r="B3460" s="338" t="s">
        <v>17</v>
      </c>
      <c r="C3460" s="338"/>
      <c r="D3460" s="338"/>
      <c r="E3460" s="40"/>
      <c r="F3460" s="45">
        <v>0</v>
      </c>
      <c r="G3460" s="45">
        <v>0</v>
      </c>
      <c r="H3460" s="45">
        <v>0</v>
      </c>
      <c r="I3460" s="45">
        <v>0</v>
      </c>
      <c r="J3460" s="45">
        <v>0</v>
      </c>
      <c r="K3460" s="45">
        <v>0</v>
      </c>
      <c r="L3460" s="45">
        <v>0</v>
      </c>
      <c r="M3460" s="45">
        <v>0</v>
      </c>
      <c r="N3460" s="45">
        <v>0</v>
      </c>
      <c r="O3460" s="45">
        <v>0</v>
      </c>
      <c r="P3460" s="45">
        <f t="shared" si="177"/>
        <v>0</v>
      </c>
      <c r="Q3460" s="45"/>
    </row>
    <row r="3461" spans="1:17" x14ac:dyDescent="0.25">
      <c r="A3461" s="313"/>
      <c r="B3461" s="314" t="s">
        <v>18</v>
      </c>
      <c r="C3461" s="315"/>
      <c r="D3461" s="315"/>
      <c r="E3461" s="52"/>
      <c r="F3461" s="45">
        <v>450000.01</v>
      </c>
      <c r="G3461" s="45">
        <v>1935766.16</v>
      </c>
      <c r="H3461" s="45">
        <v>1039478.08</v>
      </c>
      <c r="I3461" s="45">
        <v>956548.11</v>
      </c>
      <c r="J3461" s="45">
        <v>1507618.1</v>
      </c>
      <c r="K3461" s="45">
        <v>1359548.1</v>
      </c>
      <c r="L3461" s="45">
        <f>1181918.1+17700</f>
        <v>1199618.1000000001</v>
      </c>
      <c r="M3461" s="45">
        <v>1141922.08</v>
      </c>
      <c r="N3461" s="45">
        <v>974618.1</v>
      </c>
      <c r="O3461" s="45">
        <v>1462601.1</v>
      </c>
      <c r="P3461" s="45">
        <f t="shared" si="177"/>
        <v>12027717.939999999</v>
      </c>
      <c r="Q3461" s="45"/>
    </row>
    <row r="3462" spans="1:17" x14ac:dyDescent="0.25">
      <c r="A3462" s="313"/>
      <c r="B3462" s="314" t="s">
        <v>19</v>
      </c>
      <c r="C3462" s="315"/>
      <c r="D3462" s="315"/>
      <c r="E3462" s="40"/>
      <c r="F3462" s="45">
        <v>126898</v>
      </c>
      <c r="G3462" s="45">
        <v>1973143.58</v>
      </c>
      <c r="H3462" s="45">
        <v>126898</v>
      </c>
      <c r="I3462" s="45">
        <v>25582</v>
      </c>
      <c r="J3462" s="45">
        <v>124933</v>
      </c>
      <c r="K3462" s="45">
        <v>0</v>
      </c>
      <c r="L3462" s="45">
        <v>228074</v>
      </c>
      <c r="M3462" s="45">
        <v>169808.61</v>
      </c>
      <c r="N3462" s="45">
        <v>44875.61</v>
      </c>
      <c r="O3462" s="45">
        <v>221672</v>
      </c>
      <c r="P3462" s="45">
        <f t="shared" si="177"/>
        <v>3041884.8</v>
      </c>
      <c r="Q3462" s="45"/>
    </row>
    <row r="3463" spans="1:17" x14ac:dyDescent="0.25">
      <c r="A3463" s="313"/>
      <c r="B3463" s="314" t="s">
        <v>197</v>
      </c>
      <c r="C3463" s="315"/>
      <c r="D3463" s="315"/>
      <c r="E3463" s="40"/>
      <c r="F3463" s="45">
        <v>0</v>
      </c>
      <c r="G3463" s="45">
        <v>0</v>
      </c>
      <c r="H3463" s="45">
        <v>0</v>
      </c>
      <c r="I3463" s="45">
        <v>0</v>
      </c>
      <c r="J3463" s="45">
        <v>0</v>
      </c>
      <c r="K3463" s="45">
        <v>0</v>
      </c>
      <c r="L3463" s="45">
        <v>0</v>
      </c>
      <c r="M3463" s="45">
        <v>0</v>
      </c>
      <c r="N3463" s="45">
        <v>0</v>
      </c>
      <c r="O3463" s="45">
        <v>0</v>
      </c>
      <c r="P3463" s="45">
        <f t="shared" si="177"/>
        <v>0</v>
      </c>
      <c r="Q3463" s="45"/>
    </row>
    <row r="3464" spans="1:17" x14ac:dyDescent="0.25">
      <c r="A3464" s="313"/>
      <c r="B3464" s="322" t="s">
        <v>20</v>
      </c>
      <c r="C3464" s="315"/>
      <c r="D3464" s="315"/>
      <c r="E3464" s="40"/>
      <c r="F3464" s="45">
        <v>0</v>
      </c>
      <c r="G3464" s="45">
        <v>0</v>
      </c>
      <c r="H3464" s="45">
        <v>746300</v>
      </c>
      <c r="I3464" s="45">
        <v>0</v>
      </c>
      <c r="J3464" s="45">
        <v>253749.94</v>
      </c>
      <c r="K3464" s="45">
        <v>499810</v>
      </c>
      <c r="L3464" s="45">
        <v>0</v>
      </c>
      <c r="M3464" s="45">
        <v>249725</v>
      </c>
      <c r="N3464" s="45">
        <v>249050</v>
      </c>
      <c r="O3464" s="45">
        <v>249030</v>
      </c>
      <c r="P3464" s="45">
        <f t="shared" si="177"/>
        <v>2247664.94</v>
      </c>
      <c r="Q3464" s="45"/>
    </row>
    <row r="3465" spans="1:17" x14ac:dyDescent="0.25">
      <c r="A3465" s="313"/>
      <c r="B3465" s="338" t="s">
        <v>21</v>
      </c>
      <c r="C3465" s="338"/>
      <c r="D3465" s="338"/>
      <c r="E3465" s="338"/>
      <c r="F3465" s="45">
        <v>0</v>
      </c>
      <c r="G3465" s="45">
        <v>0</v>
      </c>
      <c r="H3465" s="45">
        <v>0</v>
      </c>
      <c r="I3465" s="45">
        <v>0</v>
      </c>
      <c r="J3465" s="45">
        <v>0</v>
      </c>
      <c r="K3465" s="45">
        <v>0</v>
      </c>
      <c r="L3465" s="45">
        <v>0</v>
      </c>
      <c r="M3465" s="45">
        <v>0</v>
      </c>
      <c r="N3465" s="45">
        <v>0</v>
      </c>
      <c r="O3465" s="45">
        <v>0</v>
      </c>
      <c r="P3465" s="45">
        <f t="shared" si="177"/>
        <v>0</v>
      </c>
      <c r="Q3465" s="45"/>
    </row>
    <row r="3466" spans="1:17" x14ac:dyDescent="0.25">
      <c r="A3466" s="313"/>
      <c r="B3466" s="322" t="s">
        <v>22</v>
      </c>
      <c r="C3466" s="338"/>
      <c r="D3466" s="338"/>
      <c r="E3466" s="338"/>
      <c r="F3466" s="45">
        <v>0</v>
      </c>
      <c r="G3466" s="45">
        <v>0</v>
      </c>
      <c r="H3466" s="45">
        <v>54484.54</v>
      </c>
      <c r="I3466" s="45">
        <v>178320</v>
      </c>
      <c r="J3466" s="45">
        <v>204484.54</v>
      </c>
      <c r="K3466" s="45">
        <v>204484.54</v>
      </c>
      <c r="L3466" s="45">
        <v>204484.54</v>
      </c>
      <c r="M3466" s="45">
        <v>204484.54</v>
      </c>
      <c r="N3466" s="45">
        <v>204484.54</v>
      </c>
      <c r="O3466" s="45">
        <v>150000</v>
      </c>
      <c r="P3466" s="45">
        <f t="shared" si="177"/>
        <v>1405227.24</v>
      </c>
      <c r="Q3466" s="45"/>
    </row>
    <row r="3467" spans="1:17" x14ac:dyDescent="0.25">
      <c r="A3467" s="313"/>
      <c r="B3467" s="322" t="s">
        <v>23</v>
      </c>
      <c r="C3467" s="338"/>
      <c r="D3467" s="338"/>
      <c r="E3467" s="40"/>
      <c r="F3467" s="45">
        <v>0</v>
      </c>
      <c r="G3467" s="45">
        <v>0</v>
      </c>
      <c r="H3467" s="45">
        <v>0</v>
      </c>
      <c r="I3467" s="45">
        <v>0</v>
      </c>
      <c r="J3467" s="45">
        <v>0</v>
      </c>
      <c r="K3467" s="45">
        <v>0</v>
      </c>
      <c r="L3467" s="45">
        <v>0</v>
      </c>
      <c r="M3467" s="45">
        <v>0</v>
      </c>
      <c r="N3467" s="45">
        <v>0</v>
      </c>
      <c r="O3467" s="45">
        <v>0</v>
      </c>
      <c r="P3467" s="45">
        <f t="shared" si="177"/>
        <v>0</v>
      </c>
      <c r="Q3467" s="45"/>
    </row>
    <row r="3468" spans="1:17" x14ac:dyDescent="0.25">
      <c r="A3468" s="313"/>
      <c r="B3468" s="338" t="s">
        <v>215</v>
      </c>
      <c r="C3468" s="338"/>
      <c r="D3468" s="338"/>
      <c r="E3468" s="40"/>
      <c r="F3468" s="45">
        <v>0</v>
      </c>
      <c r="G3468" s="45">
        <v>408126.6</v>
      </c>
      <c r="H3468" s="45">
        <v>408126.6</v>
      </c>
      <c r="I3468" s="45">
        <v>0</v>
      </c>
      <c r="J3468" s="45">
        <v>408221</v>
      </c>
      <c r="K3468" s="45">
        <v>1168790</v>
      </c>
      <c r="L3468" s="45">
        <v>349280</v>
      </c>
      <c r="M3468" s="45">
        <v>401672</v>
      </c>
      <c r="N3468" s="45">
        <v>366744</v>
      </c>
      <c r="O3468" s="45">
        <v>368927</v>
      </c>
      <c r="P3468" s="45">
        <f t="shared" si="177"/>
        <v>3879887.2</v>
      </c>
      <c r="Q3468" s="45"/>
    </row>
    <row r="3469" spans="1:17" x14ac:dyDescent="0.25">
      <c r="A3469" s="316" t="s">
        <v>24</v>
      </c>
      <c r="B3469" s="320" t="s">
        <v>25</v>
      </c>
      <c r="C3469" s="315"/>
      <c r="D3469" s="40"/>
      <c r="E3469" s="40"/>
      <c r="F3469" s="41">
        <f>+F3472+F3470+F3471+F3473+F3474+F3475+F3476</f>
        <v>1449043.16</v>
      </c>
      <c r="G3469" s="41">
        <f>+G3472+G3470+G3471+G3473+G3474+G3475+G3476</f>
        <v>2048575.51</v>
      </c>
      <c r="H3469" s="41">
        <f t="shared" ref="H3469:M3469" si="178">SUM(H3470:H3479)</f>
        <v>8426304.1999999993</v>
      </c>
      <c r="I3469" s="41">
        <f t="shared" si="178"/>
        <v>2694928.26</v>
      </c>
      <c r="J3469" s="41">
        <f t="shared" si="178"/>
        <v>1887568.7</v>
      </c>
      <c r="K3469" s="41">
        <f t="shared" si="178"/>
        <v>4919880.34</v>
      </c>
      <c r="L3469" s="41">
        <f t="shared" si="178"/>
        <v>5463555.1400000006</v>
      </c>
      <c r="M3469" s="41">
        <f t="shared" si="178"/>
        <v>5785803.2799999993</v>
      </c>
      <c r="N3469" s="41">
        <f>SUM(N3470:N3479)</f>
        <v>5988021.7000000002</v>
      </c>
      <c r="O3469" s="41">
        <f>SUM(O3470:O3479)</f>
        <v>5887966.2300000004</v>
      </c>
      <c r="P3469" s="41">
        <f>SUM(P3470:P3479)</f>
        <v>44551646.519999996</v>
      </c>
      <c r="Q3469" s="41"/>
    </row>
    <row r="3470" spans="1:17" x14ac:dyDescent="0.25">
      <c r="A3470" s="313"/>
      <c r="B3470" s="338" t="s">
        <v>216</v>
      </c>
      <c r="C3470" s="338"/>
      <c r="D3470" s="338"/>
      <c r="E3470" s="40"/>
      <c r="F3470" s="45">
        <v>0</v>
      </c>
      <c r="G3470" s="45">
        <v>341940.2</v>
      </c>
      <c r="H3470" s="45">
        <v>1534209.8</v>
      </c>
      <c r="I3470" s="45">
        <v>368861.6</v>
      </c>
      <c r="J3470" s="45">
        <v>168228.2</v>
      </c>
      <c r="K3470" s="45">
        <v>214931.1</v>
      </c>
      <c r="L3470" s="45">
        <v>0</v>
      </c>
      <c r="M3470" s="45">
        <v>346256.2</v>
      </c>
      <c r="N3470" s="45">
        <v>1245897.7</v>
      </c>
      <c r="O3470" s="45">
        <v>900945.5</v>
      </c>
      <c r="P3470" s="45">
        <f t="shared" ref="P3470:P3479" si="179">SUM(F3470:O3470)</f>
        <v>5121270.3000000007</v>
      </c>
      <c r="Q3470" s="45"/>
    </row>
    <row r="3471" spans="1:17" x14ac:dyDescent="0.25">
      <c r="A3471" s="313"/>
      <c r="B3471" s="314" t="s">
        <v>26</v>
      </c>
      <c r="C3471" s="315"/>
      <c r="D3471" s="315"/>
      <c r="E3471" s="40"/>
      <c r="F3471" s="45">
        <v>0</v>
      </c>
      <c r="G3471" s="45">
        <v>0</v>
      </c>
      <c r="H3471" s="45">
        <v>0</v>
      </c>
      <c r="I3471" s="45">
        <v>428104</v>
      </c>
      <c r="J3471" s="45">
        <v>0</v>
      </c>
      <c r="K3471" s="45">
        <v>11698.51</v>
      </c>
      <c r="L3471" s="45">
        <v>54870</v>
      </c>
      <c r="M3471" s="45">
        <v>0</v>
      </c>
      <c r="N3471" s="45">
        <v>0</v>
      </c>
      <c r="O3471" s="45">
        <v>0</v>
      </c>
      <c r="P3471" s="45">
        <f t="shared" si="179"/>
        <v>494672.51</v>
      </c>
      <c r="Q3471" s="45"/>
    </row>
    <row r="3472" spans="1:17" x14ac:dyDescent="0.25">
      <c r="A3472" s="313"/>
      <c r="B3472" s="338" t="s">
        <v>217</v>
      </c>
      <c r="C3472" s="338"/>
      <c r="D3472" s="338"/>
      <c r="E3472" s="40"/>
      <c r="F3472" s="45">
        <v>0</v>
      </c>
      <c r="G3472" s="45">
        <v>0</v>
      </c>
      <c r="H3472" s="45">
        <v>0</v>
      </c>
      <c r="I3472" s="45">
        <v>0</v>
      </c>
      <c r="J3472" s="45">
        <v>0</v>
      </c>
      <c r="K3472" s="45">
        <v>0</v>
      </c>
      <c r="L3472" s="45">
        <v>0</v>
      </c>
      <c r="M3472" s="45">
        <v>495750.87</v>
      </c>
      <c r="N3472" s="45">
        <v>0</v>
      </c>
      <c r="O3472" s="45">
        <v>0</v>
      </c>
      <c r="P3472" s="45">
        <f t="shared" si="179"/>
        <v>495750.87</v>
      </c>
      <c r="Q3472" s="45"/>
    </row>
    <row r="3473" spans="1:17" x14ac:dyDescent="0.25">
      <c r="A3473" s="313"/>
      <c r="B3473" s="338" t="s">
        <v>27</v>
      </c>
      <c r="C3473" s="338"/>
      <c r="D3473" s="338"/>
      <c r="E3473" s="40"/>
      <c r="F3473" s="45">
        <v>0</v>
      </c>
      <c r="G3473" s="45">
        <v>0</v>
      </c>
      <c r="H3473" s="45">
        <v>0</v>
      </c>
      <c r="I3473" s="45">
        <v>0</v>
      </c>
      <c r="J3473" s="45">
        <v>0</v>
      </c>
      <c r="K3473" s="45">
        <v>0</v>
      </c>
      <c r="L3473" s="45">
        <v>0</v>
      </c>
      <c r="M3473" s="45">
        <v>0</v>
      </c>
      <c r="N3473" s="45">
        <v>0</v>
      </c>
      <c r="O3473" s="45">
        <v>0</v>
      </c>
      <c r="P3473" s="45">
        <f t="shared" si="179"/>
        <v>0</v>
      </c>
      <c r="Q3473" s="45"/>
    </row>
    <row r="3474" spans="1:17" x14ac:dyDescent="0.25">
      <c r="A3474" s="313"/>
      <c r="B3474" s="338" t="s">
        <v>218</v>
      </c>
      <c r="C3474" s="338"/>
      <c r="D3474" s="338"/>
      <c r="E3474" s="40"/>
      <c r="F3474" s="45">
        <v>0</v>
      </c>
      <c r="G3474" s="45">
        <v>0</v>
      </c>
      <c r="H3474" s="45">
        <v>0</v>
      </c>
      <c r="I3474" s="45">
        <v>0</v>
      </c>
      <c r="J3474" s="45">
        <v>0</v>
      </c>
      <c r="K3474" s="45">
        <f>162792.9+224701.5</f>
        <v>387494.40000000002</v>
      </c>
      <c r="L3474" s="45">
        <f>91332-17700</f>
        <v>73632</v>
      </c>
      <c r="M3474" s="45">
        <v>1231920</v>
      </c>
      <c r="N3474" s="45">
        <v>0</v>
      </c>
      <c r="O3474" s="45">
        <v>0</v>
      </c>
      <c r="P3474" s="45">
        <f t="shared" si="179"/>
        <v>1693046.4</v>
      </c>
      <c r="Q3474" s="45"/>
    </row>
    <row r="3475" spans="1:17" x14ac:dyDescent="0.25">
      <c r="A3475" s="313"/>
      <c r="B3475" s="338" t="s">
        <v>219</v>
      </c>
      <c r="C3475" s="338"/>
      <c r="D3475" s="338"/>
      <c r="E3475" s="40"/>
      <c r="F3475" s="45">
        <v>0</v>
      </c>
      <c r="G3475" s="45">
        <v>0</v>
      </c>
      <c r="H3475" s="45">
        <v>1700000</v>
      </c>
      <c r="I3475" s="45">
        <v>0</v>
      </c>
      <c r="J3475" s="45">
        <v>0</v>
      </c>
      <c r="K3475" s="45">
        <v>300136.49</v>
      </c>
      <c r="L3475" s="45">
        <v>2031975.67</v>
      </c>
      <c r="M3475" s="45">
        <f>485469.53+353632.01</f>
        <v>839101.54</v>
      </c>
      <c r="N3475" s="45">
        <v>1390533.3</v>
      </c>
      <c r="O3475" s="45">
        <v>1847181.77</v>
      </c>
      <c r="P3475" s="45">
        <f t="shared" si="179"/>
        <v>8108928.7699999996</v>
      </c>
      <c r="Q3475" s="45"/>
    </row>
    <row r="3476" spans="1:17" x14ac:dyDescent="0.25">
      <c r="A3476" s="313"/>
      <c r="B3476" s="322" t="s">
        <v>200</v>
      </c>
      <c r="C3476" s="338"/>
      <c r="D3476" s="338"/>
      <c r="E3476" s="40"/>
      <c r="F3476" s="45">
        <v>1449043.16</v>
      </c>
      <c r="G3476" s="45">
        <v>1706635.31</v>
      </c>
      <c r="H3476" s="45">
        <v>2298413.81</v>
      </c>
      <c r="I3476" s="45">
        <v>1611312.82</v>
      </c>
      <c r="J3476" s="45">
        <v>1650840.56</v>
      </c>
      <c r="K3476" s="45">
        <v>2911361.93</v>
      </c>
      <c r="L3476" s="45">
        <v>1843761.82</v>
      </c>
      <c r="M3476" s="45">
        <v>1895602.73</v>
      </c>
      <c r="N3476" s="45">
        <v>1841898.11</v>
      </c>
      <c r="O3476" s="45">
        <v>1703446.77</v>
      </c>
      <c r="P3476" s="45">
        <f t="shared" si="179"/>
        <v>18912317.02</v>
      </c>
      <c r="Q3476" s="45"/>
    </row>
    <row r="3477" spans="1:17" x14ac:dyDescent="0.25">
      <c r="A3477" s="313"/>
      <c r="B3477" s="54" t="s">
        <v>30</v>
      </c>
      <c r="C3477" s="338"/>
      <c r="D3477" s="338"/>
      <c r="E3477" s="54"/>
      <c r="F3477" s="45">
        <v>0</v>
      </c>
      <c r="G3477" s="45">
        <v>0</v>
      </c>
      <c r="H3477" s="45">
        <v>0</v>
      </c>
      <c r="I3477" s="45">
        <v>0</v>
      </c>
      <c r="J3477" s="45">
        <v>0</v>
      </c>
      <c r="K3477" s="45">
        <v>0</v>
      </c>
      <c r="L3477" s="45">
        <v>0</v>
      </c>
      <c r="M3477" s="45">
        <v>0</v>
      </c>
      <c r="N3477" s="45">
        <v>0</v>
      </c>
      <c r="O3477" s="45">
        <v>0</v>
      </c>
      <c r="P3477" s="45">
        <f t="shared" si="179"/>
        <v>0</v>
      </c>
      <c r="Q3477" s="45"/>
    </row>
    <row r="3478" spans="1:17" x14ac:dyDescent="0.25">
      <c r="A3478" s="313"/>
      <c r="B3478" s="54" t="s">
        <v>31</v>
      </c>
      <c r="C3478" s="338"/>
      <c r="D3478" s="338"/>
      <c r="E3478" s="54"/>
      <c r="F3478" s="45">
        <v>0</v>
      </c>
      <c r="G3478" s="45">
        <v>0</v>
      </c>
      <c r="H3478" s="45">
        <v>0</v>
      </c>
      <c r="I3478" s="45">
        <v>0</v>
      </c>
      <c r="J3478" s="45">
        <v>0</v>
      </c>
      <c r="K3478" s="45">
        <v>0</v>
      </c>
      <c r="L3478" s="45">
        <v>0</v>
      </c>
      <c r="M3478" s="45">
        <v>0</v>
      </c>
      <c r="N3478" s="45">
        <v>0</v>
      </c>
      <c r="O3478" s="45">
        <v>0</v>
      </c>
      <c r="P3478" s="45">
        <f t="shared" si="179"/>
        <v>0</v>
      </c>
      <c r="Q3478" s="45"/>
    </row>
    <row r="3479" spans="1:17" x14ac:dyDescent="0.25">
      <c r="A3479" s="313"/>
      <c r="B3479" s="338" t="s">
        <v>32</v>
      </c>
      <c r="C3479" s="338"/>
      <c r="D3479" s="338"/>
      <c r="E3479" s="40"/>
      <c r="F3479" s="45">
        <v>0</v>
      </c>
      <c r="G3479" s="45">
        <v>0</v>
      </c>
      <c r="H3479" s="45">
        <v>2893680.59</v>
      </c>
      <c r="I3479" s="45">
        <v>286649.84000000003</v>
      </c>
      <c r="J3479" s="45">
        <v>68499.94</v>
      </c>
      <c r="K3479" s="45">
        <v>1094257.9099999999</v>
      </c>
      <c r="L3479" s="45">
        <v>1459315.65</v>
      </c>
      <c r="M3479" s="45">
        <v>977171.94</v>
      </c>
      <c r="N3479" s="45">
        <v>1509692.59</v>
      </c>
      <c r="O3479" s="45">
        <v>1436392.19</v>
      </c>
      <c r="P3479" s="45">
        <f t="shared" si="179"/>
        <v>9725660.6499999985</v>
      </c>
      <c r="Q3479" s="45"/>
    </row>
    <row r="3480" spans="1:17" x14ac:dyDescent="0.25">
      <c r="A3480" s="316" t="s">
        <v>33</v>
      </c>
      <c r="B3480" s="320" t="s">
        <v>34</v>
      </c>
      <c r="C3480" s="315"/>
      <c r="D3480" s="40"/>
      <c r="E3480" s="40"/>
      <c r="F3480" s="41">
        <v>0</v>
      </c>
      <c r="G3480" s="41">
        <v>0</v>
      </c>
      <c r="H3480" s="41">
        <v>0</v>
      </c>
      <c r="I3480" s="41">
        <v>0</v>
      </c>
      <c r="J3480" s="41">
        <v>0</v>
      </c>
      <c r="K3480" s="41">
        <v>0</v>
      </c>
      <c r="L3480" s="41">
        <v>0</v>
      </c>
      <c r="M3480" s="41">
        <v>0</v>
      </c>
      <c r="N3480" s="41">
        <v>0</v>
      </c>
      <c r="O3480" s="41">
        <v>0</v>
      </c>
      <c r="P3480" s="41">
        <v>0</v>
      </c>
      <c r="Q3480" s="41"/>
    </row>
    <row r="3481" spans="1:17" x14ac:dyDescent="0.25">
      <c r="A3481" s="313"/>
      <c r="B3481" s="411" t="s">
        <v>35</v>
      </c>
      <c r="C3481" s="411"/>
      <c r="D3481" s="411"/>
      <c r="E3481" s="411"/>
      <c r="F3481" s="45">
        <v>0</v>
      </c>
      <c r="G3481" s="45">
        <v>0</v>
      </c>
      <c r="H3481" s="45">
        <v>0</v>
      </c>
      <c r="I3481" s="45">
        <v>0</v>
      </c>
      <c r="J3481" s="45">
        <v>0</v>
      </c>
      <c r="K3481" s="45">
        <v>0</v>
      </c>
      <c r="L3481" s="45">
        <v>0</v>
      </c>
      <c r="M3481" s="45">
        <v>0</v>
      </c>
      <c r="N3481" s="45">
        <v>0</v>
      </c>
      <c r="O3481" s="45">
        <v>0</v>
      </c>
      <c r="P3481" s="45">
        <f>SUM(F3481:I3481)</f>
        <v>0</v>
      </c>
      <c r="Q3481" s="45"/>
    </row>
    <row r="3482" spans="1:17" x14ac:dyDescent="0.25">
      <c r="A3482" s="313"/>
      <c r="B3482" s="322" t="s">
        <v>36</v>
      </c>
      <c r="C3482" s="338"/>
      <c r="D3482" s="338"/>
      <c r="E3482" s="338"/>
      <c r="F3482" s="45">
        <v>0</v>
      </c>
      <c r="G3482" s="45">
        <v>0</v>
      </c>
      <c r="H3482" s="45">
        <v>0</v>
      </c>
      <c r="I3482" s="45">
        <v>0</v>
      </c>
      <c r="J3482" s="45">
        <v>0</v>
      </c>
      <c r="K3482" s="45">
        <v>0</v>
      </c>
      <c r="L3482" s="45">
        <v>0</v>
      </c>
      <c r="M3482" s="45">
        <v>0</v>
      </c>
      <c r="N3482" s="45">
        <v>0</v>
      </c>
      <c r="O3482" s="45">
        <v>0</v>
      </c>
      <c r="P3482" s="45">
        <f>SUM(F3482:I3482)</f>
        <v>0</v>
      </c>
      <c r="Q3482" s="45"/>
    </row>
    <row r="3483" spans="1:17" x14ac:dyDescent="0.25">
      <c r="A3483" s="313"/>
      <c r="B3483" s="322" t="s">
        <v>37</v>
      </c>
      <c r="C3483" s="338"/>
      <c r="D3483" s="338"/>
      <c r="E3483" s="40"/>
      <c r="F3483" s="45">
        <v>0</v>
      </c>
      <c r="G3483" s="45">
        <v>0</v>
      </c>
      <c r="H3483" s="45">
        <v>0</v>
      </c>
      <c r="I3483" s="45">
        <v>0</v>
      </c>
      <c r="J3483" s="45">
        <v>0</v>
      </c>
      <c r="K3483" s="45">
        <v>0</v>
      </c>
      <c r="L3483" s="45">
        <v>0</v>
      </c>
      <c r="M3483" s="45">
        <v>0</v>
      </c>
      <c r="N3483" s="45">
        <v>0</v>
      </c>
      <c r="O3483" s="45">
        <v>0</v>
      </c>
      <c r="P3483" s="45">
        <f>SUM(F3483:I3483)</f>
        <v>0</v>
      </c>
      <c r="Q3483" s="45"/>
    </row>
    <row r="3484" spans="1:17" x14ac:dyDescent="0.25">
      <c r="A3484" s="313"/>
      <c r="B3484" s="322" t="s">
        <v>38</v>
      </c>
      <c r="C3484" s="338"/>
      <c r="D3484" s="338"/>
      <c r="E3484" s="40"/>
      <c r="F3484" s="45">
        <v>0</v>
      </c>
      <c r="G3484" s="45">
        <v>0</v>
      </c>
      <c r="H3484" s="45">
        <v>0</v>
      </c>
      <c r="I3484" s="45">
        <v>0</v>
      </c>
      <c r="J3484" s="45">
        <v>0</v>
      </c>
      <c r="K3484" s="45">
        <v>0</v>
      </c>
      <c r="L3484" s="45">
        <v>0</v>
      </c>
      <c r="M3484" s="45">
        <v>0</v>
      </c>
      <c r="N3484" s="45">
        <v>0</v>
      </c>
      <c r="O3484" s="45">
        <v>0</v>
      </c>
      <c r="P3484" s="45">
        <f>SUM(F3484:I3484)</f>
        <v>0</v>
      </c>
      <c r="Q3484" s="45"/>
    </row>
    <row r="3485" spans="1:17" x14ac:dyDescent="0.25">
      <c r="A3485" s="313"/>
      <c r="B3485" s="322" t="s">
        <v>39</v>
      </c>
      <c r="C3485" s="338"/>
      <c r="D3485" s="338"/>
      <c r="E3485" s="40"/>
      <c r="F3485" s="45">
        <v>0</v>
      </c>
      <c r="G3485" s="45">
        <v>0</v>
      </c>
      <c r="H3485" s="45">
        <v>0</v>
      </c>
      <c r="I3485" s="45">
        <v>0</v>
      </c>
      <c r="J3485" s="45">
        <v>0</v>
      </c>
      <c r="K3485" s="45">
        <v>0</v>
      </c>
      <c r="L3485" s="45">
        <v>0</v>
      </c>
      <c r="M3485" s="45">
        <v>0</v>
      </c>
      <c r="N3485" s="45">
        <v>0</v>
      </c>
      <c r="O3485" s="45">
        <v>0</v>
      </c>
      <c r="P3485" s="45">
        <f>SUM(F3485:I3485)</f>
        <v>0</v>
      </c>
      <c r="Q3485" s="45"/>
    </row>
    <row r="3486" spans="1:17" x14ac:dyDescent="0.25">
      <c r="A3486" s="313"/>
      <c r="B3486" s="322" t="s">
        <v>40</v>
      </c>
      <c r="C3486" s="338"/>
      <c r="D3486" s="338"/>
      <c r="E3486" s="40"/>
      <c r="F3486" s="45">
        <v>0</v>
      </c>
      <c r="G3486" s="45">
        <v>0</v>
      </c>
      <c r="H3486" s="45">
        <v>0</v>
      </c>
      <c r="I3486" s="45">
        <v>0</v>
      </c>
      <c r="J3486" s="45">
        <v>0</v>
      </c>
      <c r="K3486" s="45">
        <v>0</v>
      </c>
      <c r="L3486" s="45">
        <v>0</v>
      </c>
      <c r="M3486" s="45">
        <v>0</v>
      </c>
      <c r="N3486" s="45">
        <v>0</v>
      </c>
      <c r="O3486" s="45">
        <v>0</v>
      </c>
      <c r="P3486" s="45">
        <f t="shared" ref="P3486:P3492" si="180">SUM(F3486:H3486)</f>
        <v>0</v>
      </c>
      <c r="Q3486" s="45"/>
    </row>
    <row r="3487" spans="1:17" x14ac:dyDescent="0.25">
      <c r="A3487" s="313"/>
      <c r="B3487" s="322" t="s">
        <v>41</v>
      </c>
      <c r="C3487" s="338"/>
      <c r="D3487" s="338"/>
      <c r="E3487" s="40"/>
      <c r="F3487" s="45">
        <v>0</v>
      </c>
      <c r="G3487" s="45">
        <v>0</v>
      </c>
      <c r="H3487" s="45">
        <v>0</v>
      </c>
      <c r="I3487" s="45">
        <v>0</v>
      </c>
      <c r="J3487" s="45">
        <v>0</v>
      </c>
      <c r="K3487" s="45">
        <v>0</v>
      </c>
      <c r="L3487" s="45">
        <v>0</v>
      </c>
      <c r="M3487" s="45">
        <v>0</v>
      </c>
      <c r="N3487" s="45">
        <v>0</v>
      </c>
      <c r="O3487" s="45">
        <v>0</v>
      </c>
      <c r="P3487" s="45">
        <f t="shared" si="180"/>
        <v>0</v>
      </c>
      <c r="Q3487" s="45"/>
    </row>
    <row r="3488" spans="1:17" x14ac:dyDescent="0.25">
      <c r="A3488" s="313"/>
      <c r="B3488" s="322" t="s">
        <v>42</v>
      </c>
      <c r="C3488" s="338"/>
      <c r="D3488" s="338"/>
      <c r="E3488" s="40"/>
      <c r="F3488" s="45">
        <v>0</v>
      </c>
      <c r="G3488" s="45">
        <v>0</v>
      </c>
      <c r="H3488" s="45">
        <v>0</v>
      </c>
      <c r="I3488" s="45">
        <v>0</v>
      </c>
      <c r="J3488" s="45">
        <v>0</v>
      </c>
      <c r="K3488" s="45">
        <v>0</v>
      </c>
      <c r="L3488" s="45">
        <v>0</v>
      </c>
      <c r="M3488" s="45">
        <v>0</v>
      </c>
      <c r="N3488" s="45">
        <v>0</v>
      </c>
      <c r="O3488" s="45">
        <v>0</v>
      </c>
      <c r="P3488" s="45">
        <f t="shared" si="180"/>
        <v>0</v>
      </c>
      <c r="Q3488" s="45"/>
    </row>
    <row r="3489" spans="1:17" x14ac:dyDescent="0.25">
      <c r="A3489" s="313"/>
      <c r="B3489" s="322" t="s">
        <v>41</v>
      </c>
      <c r="C3489" s="338"/>
      <c r="D3489" s="338"/>
      <c r="E3489" s="40"/>
      <c r="F3489" s="45">
        <v>0</v>
      </c>
      <c r="G3489" s="45">
        <v>0</v>
      </c>
      <c r="H3489" s="45">
        <v>0</v>
      </c>
      <c r="I3489" s="45">
        <v>0</v>
      </c>
      <c r="J3489" s="45">
        <v>0</v>
      </c>
      <c r="K3489" s="45">
        <v>0</v>
      </c>
      <c r="L3489" s="45">
        <v>0</v>
      </c>
      <c r="M3489" s="45">
        <v>0</v>
      </c>
      <c r="N3489" s="45">
        <v>0</v>
      </c>
      <c r="O3489" s="45">
        <v>0</v>
      </c>
      <c r="P3489" s="45">
        <f t="shared" si="180"/>
        <v>0</v>
      </c>
      <c r="Q3489" s="45"/>
    </row>
    <row r="3490" spans="1:17" x14ac:dyDescent="0.25">
      <c r="A3490" s="55"/>
      <c r="B3490" s="40" t="s">
        <v>43</v>
      </c>
      <c r="C3490" s="40"/>
      <c r="D3490" s="40"/>
      <c r="E3490" s="40"/>
      <c r="F3490" s="45">
        <v>0</v>
      </c>
      <c r="G3490" s="45">
        <v>0</v>
      </c>
      <c r="H3490" s="45">
        <v>0</v>
      </c>
      <c r="I3490" s="45">
        <v>0</v>
      </c>
      <c r="J3490" s="45">
        <v>0</v>
      </c>
      <c r="K3490" s="45">
        <v>0</v>
      </c>
      <c r="L3490" s="45">
        <v>0</v>
      </c>
      <c r="M3490" s="45">
        <v>0</v>
      </c>
      <c r="N3490" s="45">
        <v>0</v>
      </c>
      <c r="O3490" s="45">
        <v>0</v>
      </c>
      <c r="P3490" s="45">
        <f t="shared" si="180"/>
        <v>0</v>
      </c>
      <c r="Q3490" s="45"/>
    </row>
    <row r="3491" spans="1:17" x14ac:dyDescent="0.25">
      <c r="A3491" s="55"/>
      <c r="B3491" s="40" t="s">
        <v>44</v>
      </c>
      <c r="C3491" s="40"/>
      <c r="D3491" s="40"/>
      <c r="E3491" s="40"/>
      <c r="F3491" s="45">
        <v>0</v>
      </c>
      <c r="G3491" s="45">
        <v>0</v>
      </c>
      <c r="H3491" s="45">
        <v>0</v>
      </c>
      <c r="I3491" s="45">
        <v>0</v>
      </c>
      <c r="J3491" s="45">
        <v>0</v>
      </c>
      <c r="K3491" s="45">
        <v>0</v>
      </c>
      <c r="L3491" s="45">
        <v>0</v>
      </c>
      <c r="M3491" s="45">
        <v>0</v>
      </c>
      <c r="N3491" s="45">
        <v>0</v>
      </c>
      <c r="O3491" s="45">
        <v>0</v>
      </c>
      <c r="P3491" s="45">
        <f t="shared" si="180"/>
        <v>0</v>
      </c>
      <c r="Q3491" s="45"/>
    </row>
    <row r="3492" spans="1:17" x14ac:dyDescent="0.25">
      <c r="A3492" s="55"/>
      <c r="B3492" s="40" t="s">
        <v>45</v>
      </c>
      <c r="C3492" s="40"/>
      <c r="D3492" s="40"/>
      <c r="E3492" s="40"/>
      <c r="F3492" s="45">
        <v>0</v>
      </c>
      <c r="G3492" s="45">
        <v>0</v>
      </c>
      <c r="H3492" s="45">
        <v>0</v>
      </c>
      <c r="I3492" s="45">
        <v>0</v>
      </c>
      <c r="J3492" s="45">
        <v>0</v>
      </c>
      <c r="K3492" s="45">
        <v>0</v>
      </c>
      <c r="L3492" s="45">
        <v>0</v>
      </c>
      <c r="M3492" s="45">
        <v>0</v>
      </c>
      <c r="N3492" s="45">
        <v>0</v>
      </c>
      <c r="O3492" s="45">
        <v>0</v>
      </c>
      <c r="P3492" s="45">
        <f t="shared" si="180"/>
        <v>0</v>
      </c>
      <c r="Q3492" s="45"/>
    </row>
    <row r="3493" spans="1:17" x14ac:dyDescent="0.25">
      <c r="A3493" s="323" t="s">
        <v>46</v>
      </c>
      <c r="B3493" s="52" t="s">
        <v>47</v>
      </c>
      <c r="C3493" s="40"/>
      <c r="D3493" s="40"/>
      <c r="E3493" s="40"/>
      <c r="F3493" s="41">
        <v>0</v>
      </c>
      <c r="G3493" s="41">
        <v>0</v>
      </c>
      <c r="H3493" s="41">
        <v>0</v>
      </c>
      <c r="I3493" s="41">
        <v>0</v>
      </c>
      <c r="J3493" s="41">
        <v>0</v>
      </c>
      <c r="K3493" s="41">
        <v>0</v>
      </c>
      <c r="L3493" s="41">
        <v>0</v>
      </c>
      <c r="M3493" s="41">
        <v>0</v>
      </c>
      <c r="N3493" s="41">
        <v>0</v>
      </c>
      <c r="O3493" s="41">
        <v>0</v>
      </c>
      <c r="P3493" s="41">
        <v>0</v>
      </c>
      <c r="Q3493" s="41"/>
    </row>
    <row r="3494" spans="1:17" x14ac:dyDescent="0.25">
      <c r="A3494" s="55"/>
      <c r="B3494" s="40" t="s">
        <v>48</v>
      </c>
      <c r="C3494" s="40"/>
      <c r="D3494" s="40"/>
      <c r="E3494" s="40"/>
      <c r="F3494" s="45">
        <v>0</v>
      </c>
      <c r="G3494" s="45">
        <v>0</v>
      </c>
      <c r="H3494" s="45">
        <v>0</v>
      </c>
      <c r="I3494" s="45">
        <v>0</v>
      </c>
      <c r="J3494" s="45">
        <v>0</v>
      </c>
      <c r="K3494" s="45">
        <v>0</v>
      </c>
      <c r="L3494" s="45">
        <v>0</v>
      </c>
      <c r="M3494" s="45">
        <v>0</v>
      </c>
      <c r="N3494" s="45">
        <v>0</v>
      </c>
      <c r="O3494" s="45">
        <v>0</v>
      </c>
      <c r="P3494" s="45">
        <f t="shared" ref="P3494:P3505" si="181">SUM(F3494:H3494)</f>
        <v>0</v>
      </c>
      <c r="Q3494" s="45"/>
    </row>
    <row r="3495" spans="1:17" x14ac:dyDescent="0.25">
      <c r="A3495" s="55"/>
      <c r="B3495" s="40" t="s">
        <v>49</v>
      </c>
      <c r="C3495" s="40"/>
      <c r="D3495" s="40"/>
      <c r="E3495" s="40"/>
      <c r="F3495" s="45">
        <v>0</v>
      </c>
      <c r="G3495" s="45">
        <v>0</v>
      </c>
      <c r="H3495" s="45">
        <v>0</v>
      </c>
      <c r="I3495" s="45">
        <v>0</v>
      </c>
      <c r="J3495" s="45">
        <v>0</v>
      </c>
      <c r="K3495" s="45">
        <v>0</v>
      </c>
      <c r="L3495" s="45">
        <v>0</v>
      </c>
      <c r="M3495" s="45">
        <v>0</v>
      </c>
      <c r="N3495" s="45">
        <v>0</v>
      </c>
      <c r="O3495" s="45">
        <v>0</v>
      </c>
      <c r="P3495" s="45">
        <f t="shared" si="181"/>
        <v>0</v>
      </c>
      <c r="Q3495" s="45"/>
    </row>
    <row r="3496" spans="1:17" x14ac:dyDescent="0.25">
      <c r="A3496" s="55"/>
      <c r="B3496" s="40" t="s">
        <v>37</v>
      </c>
      <c r="C3496" s="40"/>
      <c r="D3496" s="40"/>
      <c r="E3496" s="40"/>
      <c r="F3496" s="45">
        <v>0</v>
      </c>
      <c r="G3496" s="45">
        <v>0</v>
      </c>
      <c r="H3496" s="45">
        <v>0</v>
      </c>
      <c r="I3496" s="45">
        <v>0</v>
      </c>
      <c r="J3496" s="45">
        <v>0</v>
      </c>
      <c r="K3496" s="45">
        <v>0</v>
      </c>
      <c r="L3496" s="45">
        <v>0</v>
      </c>
      <c r="M3496" s="45">
        <v>0</v>
      </c>
      <c r="N3496" s="45">
        <v>0</v>
      </c>
      <c r="O3496" s="45">
        <v>0</v>
      </c>
      <c r="P3496" s="45">
        <f t="shared" si="181"/>
        <v>0</v>
      </c>
      <c r="Q3496" s="45"/>
    </row>
    <row r="3497" spans="1:17" x14ac:dyDescent="0.25">
      <c r="A3497" s="55"/>
      <c r="B3497" s="40" t="s">
        <v>50</v>
      </c>
      <c r="C3497" s="40"/>
      <c r="D3497" s="40"/>
      <c r="E3497" s="40"/>
      <c r="F3497" s="45">
        <v>0</v>
      </c>
      <c r="G3497" s="45">
        <v>0</v>
      </c>
      <c r="H3497" s="45">
        <v>0</v>
      </c>
      <c r="I3497" s="45">
        <v>0</v>
      </c>
      <c r="J3497" s="45">
        <v>0</v>
      </c>
      <c r="K3497" s="45">
        <v>0</v>
      </c>
      <c r="L3497" s="45">
        <v>0</v>
      </c>
      <c r="M3497" s="45">
        <v>0</v>
      </c>
      <c r="N3497" s="45">
        <v>0</v>
      </c>
      <c r="O3497" s="45">
        <v>0</v>
      </c>
      <c r="P3497" s="45">
        <f t="shared" si="181"/>
        <v>0</v>
      </c>
      <c r="Q3497" s="45"/>
    </row>
    <row r="3498" spans="1:17" x14ac:dyDescent="0.25">
      <c r="A3498" s="55"/>
      <c r="B3498" s="40" t="s">
        <v>39</v>
      </c>
      <c r="C3498" s="40"/>
      <c r="D3498" s="40"/>
      <c r="E3498" s="40"/>
      <c r="F3498" s="45">
        <v>0</v>
      </c>
      <c r="G3498" s="45">
        <v>0</v>
      </c>
      <c r="H3498" s="45">
        <v>0</v>
      </c>
      <c r="I3498" s="45">
        <v>0</v>
      </c>
      <c r="J3498" s="45">
        <v>0</v>
      </c>
      <c r="K3498" s="45">
        <v>0</v>
      </c>
      <c r="L3498" s="45">
        <v>0</v>
      </c>
      <c r="M3498" s="45">
        <v>0</v>
      </c>
      <c r="N3498" s="45">
        <v>0</v>
      </c>
      <c r="O3498" s="45">
        <v>0</v>
      </c>
      <c r="P3498" s="45">
        <f t="shared" si="181"/>
        <v>0</v>
      </c>
      <c r="Q3498" s="45"/>
    </row>
    <row r="3499" spans="1:17" x14ac:dyDescent="0.25">
      <c r="A3499" s="323"/>
      <c r="B3499" s="40" t="s">
        <v>51</v>
      </c>
      <c r="C3499" s="40"/>
      <c r="D3499" s="40"/>
      <c r="E3499" s="40"/>
      <c r="F3499" s="45">
        <v>0</v>
      </c>
      <c r="G3499" s="45">
        <v>0</v>
      </c>
      <c r="H3499" s="45">
        <v>0</v>
      </c>
      <c r="I3499" s="45">
        <v>0</v>
      </c>
      <c r="J3499" s="45">
        <v>0</v>
      </c>
      <c r="K3499" s="45">
        <v>0</v>
      </c>
      <c r="L3499" s="45">
        <v>0</v>
      </c>
      <c r="M3499" s="45">
        <v>0</v>
      </c>
      <c r="N3499" s="45">
        <v>0</v>
      </c>
      <c r="O3499" s="45">
        <v>0</v>
      </c>
      <c r="P3499" s="45">
        <f t="shared" si="181"/>
        <v>0</v>
      </c>
      <c r="Q3499" s="45"/>
    </row>
    <row r="3500" spans="1:17" x14ac:dyDescent="0.25">
      <c r="A3500" s="55"/>
      <c r="B3500" s="322" t="s">
        <v>41</v>
      </c>
      <c r="C3500" s="322"/>
      <c r="D3500" s="322"/>
      <c r="E3500" s="322"/>
      <c r="F3500" s="45">
        <v>0</v>
      </c>
      <c r="G3500" s="45">
        <v>0</v>
      </c>
      <c r="H3500" s="45">
        <v>0</v>
      </c>
      <c r="I3500" s="45">
        <v>0</v>
      </c>
      <c r="J3500" s="45">
        <v>0</v>
      </c>
      <c r="K3500" s="45">
        <v>0</v>
      </c>
      <c r="L3500" s="45">
        <v>0</v>
      </c>
      <c r="M3500" s="45">
        <v>0</v>
      </c>
      <c r="N3500" s="45">
        <v>0</v>
      </c>
      <c r="O3500" s="45">
        <v>0</v>
      </c>
      <c r="P3500" s="45">
        <f t="shared" si="181"/>
        <v>0</v>
      </c>
      <c r="Q3500" s="45"/>
    </row>
    <row r="3501" spans="1:17" x14ac:dyDescent="0.25">
      <c r="A3501" s="313"/>
      <c r="B3501" s="322" t="s">
        <v>52</v>
      </c>
      <c r="C3501" s="322"/>
      <c r="D3501" s="322"/>
      <c r="E3501" s="322"/>
      <c r="F3501" s="45">
        <v>0</v>
      </c>
      <c r="G3501" s="45">
        <v>0</v>
      </c>
      <c r="H3501" s="45">
        <v>0</v>
      </c>
      <c r="I3501" s="45">
        <v>0</v>
      </c>
      <c r="J3501" s="45">
        <v>0</v>
      </c>
      <c r="K3501" s="45">
        <v>0</v>
      </c>
      <c r="L3501" s="45">
        <v>0</v>
      </c>
      <c r="M3501" s="45">
        <v>0</v>
      </c>
      <c r="N3501" s="45">
        <v>0</v>
      </c>
      <c r="O3501" s="45">
        <v>0</v>
      </c>
      <c r="P3501" s="45">
        <f t="shared" si="181"/>
        <v>0</v>
      </c>
      <c r="Q3501" s="45"/>
    </row>
    <row r="3502" spans="1:17" x14ac:dyDescent="0.25">
      <c r="A3502" s="313"/>
      <c r="B3502" s="322" t="s">
        <v>41</v>
      </c>
      <c r="C3502" s="322"/>
      <c r="D3502" s="322"/>
      <c r="E3502" s="322"/>
      <c r="F3502" s="45">
        <v>0</v>
      </c>
      <c r="G3502" s="45">
        <v>0</v>
      </c>
      <c r="H3502" s="45">
        <v>0</v>
      </c>
      <c r="I3502" s="45">
        <v>0</v>
      </c>
      <c r="J3502" s="45">
        <v>0</v>
      </c>
      <c r="K3502" s="45">
        <v>0</v>
      </c>
      <c r="L3502" s="45">
        <v>0</v>
      </c>
      <c r="M3502" s="45">
        <v>0</v>
      </c>
      <c r="N3502" s="45">
        <v>0</v>
      </c>
      <c r="O3502" s="45">
        <v>0</v>
      </c>
      <c r="P3502" s="45">
        <f t="shared" si="181"/>
        <v>0</v>
      </c>
      <c r="Q3502" s="45"/>
    </row>
    <row r="3503" spans="1:17" x14ac:dyDescent="0.25">
      <c r="A3503" s="313"/>
      <c r="B3503" s="322" t="s">
        <v>53</v>
      </c>
      <c r="C3503" s="322"/>
      <c r="D3503" s="322"/>
      <c r="E3503" s="322"/>
      <c r="F3503" s="45">
        <v>0</v>
      </c>
      <c r="G3503" s="45">
        <v>0</v>
      </c>
      <c r="H3503" s="45">
        <v>0</v>
      </c>
      <c r="I3503" s="45">
        <v>0</v>
      </c>
      <c r="J3503" s="45">
        <v>0</v>
      </c>
      <c r="K3503" s="45">
        <v>0</v>
      </c>
      <c r="L3503" s="45">
        <v>0</v>
      </c>
      <c r="M3503" s="45">
        <v>0</v>
      </c>
      <c r="N3503" s="45">
        <v>0</v>
      </c>
      <c r="O3503" s="45">
        <v>0</v>
      </c>
      <c r="P3503" s="45">
        <f t="shared" si="181"/>
        <v>0</v>
      </c>
      <c r="Q3503" s="45"/>
    </row>
    <row r="3504" spans="1:17" x14ac:dyDescent="0.25">
      <c r="A3504" s="313"/>
      <c r="B3504" s="322" t="s">
        <v>54</v>
      </c>
      <c r="C3504" s="322"/>
      <c r="D3504" s="322"/>
      <c r="E3504" s="322"/>
      <c r="F3504" s="45">
        <v>0</v>
      </c>
      <c r="G3504" s="45">
        <v>0</v>
      </c>
      <c r="H3504" s="45">
        <v>0</v>
      </c>
      <c r="I3504" s="45">
        <v>0</v>
      </c>
      <c r="J3504" s="45">
        <v>0</v>
      </c>
      <c r="K3504" s="45">
        <v>0</v>
      </c>
      <c r="L3504" s="45">
        <v>0</v>
      </c>
      <c r="M3504" s="45">
        <v>0</v>
      </c>
      <c r="N3504" s="45">
        <v>0</v>
      </c>
      <c r="O3504" s="45">
        <v>0</v>
      </c>
      <c r="P3504" s="45">
        <f t="shared" si="181"/>
        <v>0</v>
      </c>
      <c r="Q3504" s="45"/>
    </row>
    <row r="3505" spans="1:17" x14ac:dyDescent="0.25">
      <c r="A3505" s="313"/>
      <c r="B3505" s="322" t="s">
        <v>45</v>
      </c>
      <c r="C3505" s="322"/>
      <c r="D3505" s="322"/>
      <c r="E3505" s="322"/>
      <c r="F3505" s="45">
        <v>0</v>
      </c>
      <c r="G3505" s="45">
        <v>0</v>
      </c>
      <c r="H3505" s="45">
        <v>0</v>
      </c>
      <c r="I3505" s="45">
        <v>0</v>
      </c>
      <c r="J3505" s="45">
        <v>0</v>
      </c>
      <c r="K3505" s="45">
        <v>0</v>
      </c>
      <c r="L3505" s="45">
        <v>0</v>
      </c>
      <c r="M3505" s="45">
        <v>0</v>
      </c>
      <c r="N3505" s="45">
        <v>0</v>
      </c>
      <c r="O3505" s="45">
        <v>0</v>
      </c>
      <c r="P3505" s="45">
        <f t="shared" si="181"/>
        <v>0</v>
      </c>
      <c r="Q3505" s="45"/>
    </row>
    <row r="3506" spans="1:17" x14ac:dyDescent="0.25">
      <c r="A3506" s="79" t="s">
        <v>55</v>
      </c>
      <c r="B3506" s="2" t="s">
        <v>56</v>
      </c>
      <c r="C3506" s="322"/>
      <c r="D3506" s="322"/>
      <c r="E3506" s="322"/>
      <c r="F3506" s="41">
        <v>0</v>
      </c>
      <c r="G3506" s="41">
        <v>0</v>
      </c>
      <c r="H3506" s="41">
        <f>+H3512</f>
        <v>149798.64000000001</v>
      </c>
      <c r="I3506" s="41">
        <f>+I3507+I3515</f>
        <v>598800.01</v>
      </c>
      <c r="J3506" s="41">
        <f t="shared" ref="J3506" si="182">+J3512</f>
        <v>0</v>
      </c>
      <c r="K3506" s="41">
        <f>+K3512</f>
        <v>2062129.14</v>
      </c>
      <c r="L3506" s="41">
        <f>+L3512+L3510</f>
        <v>272564.88</v>
      </c>
      <c r="M3506" s="41">
        <f>+M3507</f>
        <v>55578</v>
      </c>
      <c r="N3506" s="41">
        <f>+N3507+N3508</f>
        <v>245817.60000000001</v>
      </c>
      <c r="O3506" s="41">
        <f>+O3507+O3508+O3512</f>
        <v>213419.51999999999</v>
      </c>
      <c r="P3506" s="41">
        <f>SUM(P3507:P3516)</f>
        <v>3598107.7899999996</v>
      </c>
      <c r="Q3506" s="41"/>
    </row>
    <row r="3507" spans="1:17" x14ac:dyDescent="0.25">
      <c r="A3507" s="313"/>
      <c r="B3507" s="322" t="s">
        <v>57</v>
      </c>
      <c r="C3507" s="322"/>
      <c r="D3507" s="322"/>
      <c r="E3507" s="322"/>
      <c r="F3507" s="45">
        <v>0</v>
      </c>
      <c r="G3507" s="45">
        <v>0</v>
      </c>
      <c r="H3507" s="45">
        <v>0</v>
      </c>
      <c r="I3507" s="45">
        <v>533800</v>
      </c>
      <c r="J3507" s="45">
        <v>0</v>
      </c>
      <c r="K3507" s="45">
        <v>0</v>
      </c>
      <c r="L3507" s="45">
        <v>0</v>
      </c>
      <c r="M3507" s="45">
        <v>55578</v>
      </c>
      <c r="N3507" s="45">
        <v>25488</v>
      </c>
      <c r="O3507" s="45">
        <v>0</v>
      </c>
      <c r="P3507" s="45">
        <f t="shared" ref="P3507:P3517" si="183">SUM(F3507:O3507)</f>
        <v>614866</v>
      </c>
      <c r="Q3507" s="45"/>
    </row>
    <row r="3508" spans="1:17" x14ac:dyDescent="0.25">
      <c r="A3508" s="313"/>
      <c r="B3508" s="322" t="s">
        <v>58</v>
      </c>
      <c r="C3508" s="322"/>
      <c r="D3508" s="322"/>
      <c r="E3508" s="322"/>
      <c r="F3508" s="45">
        <v>0</v>
      </c>
      <c r="G3508" s="45">
        <v>0</v>
      </c>
      <c r="H3508" s="45">
        <v>0</v>
      </c>
      <c r="I3508" s="45">
        <v>0</v>
      </c>
      <c r="J3508" s="45">
        <v>0</v>
      </c>
      <c r="K3508" s="45">
        <v>0</v>
      </c>
      <c r="L3508" s="45">
        <v>0</v>
      </c>
      <c r="M3508" s="45">
        <v>0</v>
      </c>
      <c r="N3508" s="45">
        <v>220329.60000000001</v>
      </c>
      <c r="O3508" s="45">
        <v>0</v>
      </c>
      <c r="P3508" s="45">
        <f t="shared" si="183"/>
        <v>220329.60000000001</v>
      </c>
      <c r="Q3508" s="45"/>
    </row>
    <row r="3509" spans="1:17" x14ac:dyDescent="0.25">
      <c r="A3509" s="313"/>
      <c r="B3509" s="322" t="s">
        <v>59</v>
      </c>
      <c r="C3509" s="322"/>
      <c r="D3509" s="322"/>
      <c r="E3509" s="322"/>
      <c r="F3509" s="45">
        <v>0</v>
      </c>
      <c r="G3509" s="45">
        <v>0</v>
      </c>
      <c r="H3509" s="45">
        <v>0</v>
      </c>
      <c r="I3509" s="45">
        <v>0</v>
      </c>
      <c r="J3509" s="45">
        <v>0</v>
      </c>
      <c r="K3509" s="45">
        <v>0</v>
      </c>
      <c r="L3509" s="45">
        <v>0</v>
      </c>
      <c r="M3509" s="45">
        <v>0</v>
      </c>
      <c r="N3509" s="45">
        <v>0</v>
      </c>
      <c r="O3509" s="45">
        <v>0</v>
      </c>
      <c r="P3509" s="45">
        <f t="shared" si="183"/>
        <v>0</v>
      </c>
      <c r="Q3509" s="45"/>
    </row>
    <row r="3510" spans="1:17" x14ac:dyDescent="0.25">
      <c r="A3510" s="313"/>
      <c r="B3510" s="322" t="s">
        <v>60</v>
      </c>
      <c r="C3510" s="322"/>
      <c r="D3510" s="322"/>
      <c r="E3510" s="322"/>
      <c r="F3510" s="45">
        <v>0</v>
      </c>
      <c r="G3510" s="45">
        <v>0</v>
      </c>
      <c r="H3510" s="45">
        <v>0</v>
      </c>
      <c r="I3510" s="45">
        <v>0</v>
      </c>
      <c r="J3510" s="45">
        <v>0</v>
      </c>
      <c r="K3510" s="45">
        <v>0</v>
      </c>
      <c r="L3510" s="45">
        <v>19985.78</v>
      </c>
      <c r="M3510" s="45">
        <v>0</v>
      </c>
      <c r="N3510" s="45">
        <v>0</v>
      </c>
      <c r="O3510" s="45">
        <v>0</v>
      </c>
      <c r="P3510" s="45">
        <f t="shared" si="183"/>
        <v>19985.78</v>
      </c>
      <c r="Q3510" s="45"/>
    </row>
    <row r="3511" spans="1:17" x14ac:dyDescent="0.25">
      <c r="A3511" s="313"/>
      <c r="B3511" s="322" t="s">
        <v>61</v>
      </c>
      <c r="C3511" s="322"/>
      <c r="D3511" s="322"/>
      <c r="E3511" s="322"/>
      <c r="F3511" s="45">
        <v>0</v>
      </c>
      <c r="G3511" s="45">
        <v>0</v>
      </c>
      <c r="H3511" s="45">
        <v>0</v>
      </c>
      <c r="I3511" s="45">
        <v>0</v>
      </c>
      <c r="J3511" s="45">
        <v>0</v>
      </c>
      <c r="K3511" s="45">
        <v>0</v>
      </c>
      <c r="L3511" s="45">
        <v>0</v>
      </c>
      <c r="M3511" s="45">
        <v>0</v>
      </c>
      <c r="N3511" s="45">
        <v>0</v>
      </c>
      <c r="O3511" s="45">
        <v>0</v>
      </c>
      <c r="P3511" s="45">
        <f t="shared" si="183"/>
        <v>0</v>
      </c>
      <c r="Q3511" s="45"/>
    </row>
    <row r="3512" spans="1:17" x14ac:dyDescent="0.25">
      <c r="A3512" s="313"/>
      <c r="B3512" s="322" t="s">
        <v>62</v>
      </c>
      <c r="C3512" s="322"/>
      <c r="D3512" s="322"/>
      <c r="E3512" s="322"/>
      <c r="F3512" s="45">
        <v>0</v>
      </c>
      <c r="G3512" s="45">
        <v>0</v>
      </c>
      <c r="H3512" s="45">
        <v>149798.64000000001</v>
      </c>
      <c r="I3512" s="45">
        <v>0</v>
      </c>
      <c r="J3512" s="45">
        <v>0</v>
      </c>
      <c r="K3512" s="45">
        <f>131824.41+1930304.73</f>
        <v>2062129.14</v>
      </c>
      <c r="L3512" s="45">
        <v>252579.1</v>
      </c>
      <c r="M3512" s="45">
        <v>0</v>
      </c>
      <c r="N3512" s="45">
        <v>0</v>
      </c>
      <c r="O3512" s="45">
        <v>213419.51999999999</v>
      </c>
      <c r="P3512" s="45">
        <f t="shared" si="183"/>
        <v>2677926.4</v>
      </c>
      <c r="Q3512" s="45"/>
    </row>
    <row r="3513" spans="1:17" x14ac:dyDescent="0.25">
      <c r="A3513" s="313"/>
      <c r="B3513" s="322" t="s">
        <v>63</v>
      </c>
      <c r="C3513" s="322"/>
      <c r="D3513" s="322"/>
      <c r="E3513" s="322"/>
      <c r="F3513" s="45">
        <v>0</v>
      </c>
      <c r="G3513" s="45">
        <v>0</v>
      </c>
      <c r="H3513" s="45">
        <v>0</v>
      </c>
      <c r="I3513" s="45">
        <v>0</v>
      </c>
      <c r="J3513" s="45">
        <v>0</v>
      </c>
      <c r="K3513" s="45">
        <v>0</v>
      </c>
      <c r="L3513" s="45">
        <v>0</v>
      </c>
      <c r="M3513" s="45">
        <v>0</v>
      </c>
      <c r="N3513" s="45">
        <v>0</v>
      </c>
      <c r="O3513" s="45">
        <v>0</v>
      </c>
      <c r="P3513" s="45">
        <f t="shared" si="183"/>
        <v>0</v>
      </c>
      <c r="Q3513" s="45"/>
    </row>
    <row r="3514" spans="1:17" x14ac:dyDescent="0.25">
      <c r="A3514" s="313"/>
      <c r="B3514" s="322" t="s">
        <v>64</v>
      </c>
      <c r="C3514" s="322"/>
      <c r="D3514" s="322"/>
      <c r="E3514" s="322"/>
      <c r="F3514" s="45">
        <v>0</v>
      </c>
      <c r="G3514" s="45">
        <v>0</v>
      </c>
      <c r="H3514" s="45">
        <v>0</v>
      </c>
      <c r="I3514" s="45">
        <v>0</v>
      </c>
      <c r="J3514" s="45">
        <v>0</v>
      </c>
      <c r="K3514" s="45">
        <v>0</v>
      </c>
      <c r="L3514" s="45">
        <v>0</v>
      </c>
      <c r="M3514" s="45">
        <v>0</v>
      </c>
      <c r="N3514" s="45">
        <v>0</v>
      </c>
      <c r="O3514" s="45">
        <v>0</v>
      </c>
      <c r="P3514" s="45">
        <f t="shared" si="183"/>
        <v>0</v>
      </c>
      <c r="Q3514" s="45"/>
    </row>
    <row r="3515" spans="1:17" x14ac:dyDescent="0.25">
      <c r="A3515" s="313"/>
      <c r="B3515" s="322" t="s">
        <v>65</v>
      </c>
      <c r="C3515" s="322"/>
      <c r="D3515" s="322"/>
      <c r="E3515" s="322"/>
      <c r="F3515" s="45">
        <v>0</v>
      </c>
      <c r="G3515" s="45">
        <v>0</v>
      </c>
      <c r="H3515" s="45">
        <v>0</v>
      </c>
      <c r="I3515" s="45">
        <v>65000.01</v>
      </c>
      <c r="J3515" s="45">
        <v>0</v>
      </c>
      <c r="K3515" s="45">
        <v>0</v>
      </c>
      <c r="L3515" s="45">
        <v>0</v>
      </c>
      <c r="M3515" s="45">
        <v>0</v>
      </c>
      <c r="N3515" s="45">
        <v>0</v>
      </c>
      <c r="O3515" s="45">
        <v>0</v>
      </c>
      <c r="P3515" s="45">
        <f t="shared" si="183"/>
        <v>65000.01</v>
      </c>
      <c r="Q3515" s="45"/>
    </row>
    <row r="3516" spans="1:17" x14ac:dyDescent="0.25">
      <c r="A3516" s="313"/>
      <c r="B3516" s="322" t="s">
        <v>66</v>
      </c>
      <c r="C3516" s="322"/>
      <c r="D3516" s="322"/>
      <c r="E3516" s="322"/>
      <c r="F3516" s="45">
        <v>0</v>
      </c>
      <c r="G3516" s="45">
        <v>0</v>
      </c>
      <c r="H3516" s="45">
        <v>0</v>
      </c>
      <c r="I3516" s="45">
        <v>0</v>
      </c>
      <c r="J3516" s="45">
        <v>0</v>
      </c>
      <c r="K3516" s="45">
        <v>0</v>
      </c>
      <c r="L3516" s="45">
        <v>0</v>
      </c>
      <c r="M3516" s="45">
        <v>0</v>
      </c>
      <c r="N3516" s="45">
        <v>0</v>
      </c>
      <c r="O3516" s="45">
        <v>0</v>
      </c>
      <c r="P3516" s="45">
        <f t="shared" si="183"/>
        <v>0</v>
      </c>
      <c r="Q3516" s="45"/>
    </row>
    <row r="3517" spans="1:17" x14ac:dyDescent="0.25">
      <c r="A3517" s="313"/>
      <c r="B3517" s="322" t="s">
        <v>67</v>
      </c>
      <c r="C3517" s="322"/>
      <c r="D3517" s="322"/>
      <c r="E3517" s="322"/>
      <c r="F3517" s="45">
        <v>0</v>
      </c>
      <c r="G3517" s="45">
        <v>0</v>
      </c>
      <c r="H3517" s="45">
        <v>0</v>
      </c>
      <c r="I3517" s="45">
        <v>0</v>
      </c>
      <c r="J3517" s="45">
        <v>0</v>
      </c>
      <c r="K3517" s="45">
        <v>0</v>
      </c>
      <c r="L3517" s="45">
        <v>0</v>
      </c>
      <c r="M3517" s="45">
        <v>0</v>
      </c>
      <c r="N3517" s="45">
        <v>0</v>
      </c>
      <c r="O3517" s="45">
        <v>0</v>
      </c>
      <c r="P3517" s="45">
        <f t="shared" si="183"/>
        <v>0</v>
      </c>
      <c r="Q3517" s="45"/>
    </row>
    <row r="3518" spans="1:17" x14ac:dyDescent="0.25">
      <c r="A3518" s="79" t="s">
        <v>68</v>
      </c>
      <c r="B3518" s="2" t="s">
        <v>69</v>
      </c>
      <c r="C3518" s="322"/>
      <c r="D3518" s="322"/>
      <c r="E3518" s="322"/>
      <c r="F3518" s="41">
        <v>0</v>
      </c>
      <c r="G3518" s="41">
        <v>0</v>
      </c>
      <c r="H3518" s="41">
        <v>0</v>
      </c>
      <c r="I3518" s="41">
        <v>0</v>
      </c>
      <c r="J3518" s="41">
        <v>0</v>
      </c>
      <c r="K3518" s="41">
        <v>0</v>
      </c>
      <c r="L3518" s="41">
        <v>0</v>
      </c>
      <c r="M3518" s="41">
        <v>0</v>
      </c>
      <c r="N3518" s="41">
        <v>0</v>
      </c>
      <c r="O3518" s="41">
        <v>0</v>
      </c>
      <c r="P3518" s="41">
        <v>0</v>
      </c>
      <c r="Q3518" s="41"/>
    </row>
    <row r="3519" spans="1:17" x14ac:dyDescent="0.25">
      <c r="A3519" s="79"/>
      <c r="B3519" s="322" t="s">
        <v>70</v>
      </c>
      <c r="C3519" s="322"/>
      <c r="D3519" s="322"/>
      <c r="E3519" s="322"/>
      <c r="F3519" s="45">
        <v>0</v>
      </c>
      <c r="G3519" s="45">
        <v>0</v>
      </c>
      <c r="H3519" s="45">
        <v>0</v>
      </c>
      <c r="I3519" s="45">
        <v>0</v>
      </c>
      <c r="J3519" s="45">
        <v>0</v>
      </c>
      <c r="K3519" s="45">
        <v>0</v>
      </c>
      <c r="L3519" s="45">
        <v>0</v>
      </c>
      <c r="M3519" s="45">
        <v>0</v>
      </c>
      <c r="N3519" s="45">
        <v>0</v>
      </c>
      <c r="O3519" s="45">
        <v>0</v>
      </c>
      <c r="P3519" s="45">
        <f>SUM(F3519:F3519)</f>
        <v>0</v>
      </c>
      <c r="Q3519" s="45"/>
    </row>
    <row r="3520" spans="1:17" x14ac:dyDescent="0.25">
      <c r="A3520" s="79"/>
      <c r="B3520" s="322" t="s">
        <v>71</v>
      </c>
      <c r="C3520" s="322"/>
      <c r="D3520" s="322"/>
      <c r="E3520" s="322"/>
      <c r="F3520" s="45">
        <v>0</v>
      </c>
      <c r="G3520" s="45">
        <v>0</v>
      </c>
      <c r="H3520" s="45">
        <v>0</v>
      </c>
      <c r="I3520" s="45">
        <v>0</v>
      </c>
      <c r="J3520" s="45">
        <v>0</v>
      </c>
      <c r="K3520" s="45">
        <v>0</v>
      </c>
      <c r="L3520" s="45">
        <v>0</v>
      </c>
      <c r="M3520" s="45">
        <v>0</v>
      </c>
      <c r="N3520" s="45">
        <v>0</v>
      </c>
      <c r="O3520" s="45">
        <v>0</v>
      </c>
      <c r="P3520" s="45">
        <f>SUM(F3520:F3520)</f>
        <v>0</v>
      </c>
      <c r="Q3520" s="45"/>
    </row>
    <row r="3521" spans="1:20" x14ac:dyDescent="0.25">
      <c r="A3521" s="79"/>
      <c r="B3521" s="322" t="s">
        <v>72</v>
      </c>
      <c r="C3521" s="322"/>
      <c r="D3521" s="322"/>
      <c r="E3521" s="322"/>
      <c r="F3521" s="45">
        <v>0</v>
      </c>
      <c r="G3521" s="45">
        <v>0</v>
      </c>
      <c r="H3521" s="45">
        <v>0</v>
      </c>
      <c r="I3521" s="45">
        <v>0</v>
      </c>
      <c r="J3521" s="45">
        <v>0</v>
      </c>
      <c r="K3521" s="45">
        <v>0</v>
      </c>
      <c r="L3521" s="45">
        <v>0</v>
      </c>
      <c r="M3521" s="45">
        <v>0</v>
      </c>
      <c r="N3521" s="45">
        <v>0</v>
      </c>
      <c r="O3521" s="45">
        <v>0</v>
      </c>
      <c r="P3521" s="45">
        <f>SUM(F3521:F3521)</f>
        <v>0</v>
      </c>
      <c r="Q3521" s="45"/>
    </row>
    <row r="3522" spans="1:20" x14ac:dyDescent="0.25">
      <c r="A3522" s="79"/>
      <c r="B3522" s="322" t="s">
        <v>73</v>
      </c>
      <c r="C3522" s="322"/>
      <c r="D3522" s="322"/>
      <c r="E3522" s="322"/>
      <c r="F3522" s="45">
        <v>0</v>
      </c>
      <c r="G3522" s="45">
        <v>0</v>
      </c>
      <c r="H3522" s="45">
        <v>0</v>
      </c>
      <c r="I3522" s="45">
        <v>0</v>
      </c>
      <c r="J3522" s="45">
        <v>0</v>
      </c>
      <c r="K3522" s="45">
        <v>0</v>
      </c>
      <c r="L3522" s="45">
        <v>0</v>
      </c>
      <c r="M3522" s="45">
        <v>0</v>
      </c>
      <c r="N3522" s="45">
        <v>0</v>
      </c>
      <c r="O3522" s="45">
        <v>0</v>
      </c>
      <c r="P3522" s="45">
        <f>SUM(F3522:F3522)</f>
        <v>0</v>
      </c>
      <c r="Q3522" s="45"/>
    </row>
    <row r="3523" spans="1:20" x14ac:dyDescent="0.25">
      <c r="A3523" s="79"/>
      <c r="B3523" s="322" t="s">
        <v>74</v>
      </c>
      <c r="C3523" s="322"/>
      <c r="D3523" s="322"/>
      <c r="E3523" s="322"/>
      <c r="F3523" s="45">
        <v>0</v>
      </c>
      <c r="G3523" s="45">
        <v>0</v>
      </c>
      <c r="H3523" s="45">
        <v>0</v>
      </c>
      <c r="I3523" s="45">
        <v>0</v>
      </c>
      <c r="J3523" s="45">
        <v>0</v>
      </c>
      <c r="K3523" s="45">
        <v>0</v>
      </c>
      <c r="L3523" s="45">
        <v>0</v>
      </c>
      <c r="M3523" s="45">
        <v>0</v>
      </c>
      <c r="N3523" s="45">
        <v>0</v>
      </c>
      <c r="O3523" s="45">
        <v>0</v>
      </c>
      <c r="P3523" s="45">
        <f>SUM(F3523:F3523)</f>
        <v>0</v>
      </c>
      <c r="Q3523" s="45"/>
    </row>
    <row r="3524" spans="1:20" x14ac:dyDescent="0.25">
      <c r="A3524" s="79" t="s">
        <v>75</v>
      </c>
      <c r="B3524" s="2" t="s">
        <v>76</v>
      </c>
      <c r="C3524" s="322"/>
      <c r="D3524" s="322"/>
      <c r="E3524" s="322"/>
      <c r="F3524" s="41">
        <v>0</v>
      </c>
      <c r="G3524" s="41">
        <v>0</v>
      </c>
      <c r="H3524" s="41">
        <v>0</v>
      </c>
      <c r="I3524" s="41">
        <v>0</v>
      </c>
      <c r="J3524" s="41">
        <v>0</v>
      </c>
      <c r="K3524" s="41">
        <v>0</v>
      </c>
      <c r="L3524" s="41">
        <v>0</v>
      </c>
      <c r="M3524" s="41">
        <v>0</v>
      </c>
      <c r="N3524" s="41">
        <v>0</v>
      </c>
      <c r="O3524" s="41">
        <v>0</v>
      </c>
      <c r="P3524" s="41">
        <v>0</v>
      </c>
      <c r="Q3524" s="41"/>
    </row>
    <row r="3525" spans="1:20" x14ac:dyDescent="0.25">
      <c r="A3525" s="79"/>
      <c r="B3525" s="2" t="s">
        <v>77</v>
      </c>
      <c r="C3525" s="322"/>
      <c r="D3525" s="322"/>
      <c r="E3525" s="322"/>
      <c r="F3525" s="45">
        <v>0</v>
      </c>
      <c r="G3525" s="45">
        <v>0</v>
      </c>
      <c r="H3525" s="45">
        <v>0</v>
      </c>
      <c r="I3525" s="45">
        <v>0</v>
      </c>
      <c r="J3525" s="45">
        <v>0</v>
      </c>
      <c r="K3525" s="45">
        <v>0</v>
      </c>
      <c r="L3525" s="45">
        <v>0</v>
      </c>
      <c r="M3525" s="45">
        <v>0</v>
      </c>
      <c r="N3525" s="45">
        <v>0</v>
      </c>
      <c r="O3525" s="45">
        <v>0</v>
      </c>
      <c r="P3525" s="45">
        <f>SUM(F3525:F3525)</f>
        <v>0</v>
      </c>
      <c r="Q3525" s="45"/>
    </row>
    <row r="3526" spans="1:20" x14ac:dyDescent="0.25">
      <c r="A3526" s="79"/>
      <c r="B3526" s="322" t="s">
        <v>78</v>
      </c>
      <c r="C3526" s="322"/>
      <c r="D3526" s="322"/>
      <c r="E3526" s="322"/>
      <c r="F3526" s="45">
        <v>0</v>
      </c>
      <c r="G3526" s="45">
        <v>0</v>
      </c>
      <c r="H3526" s="45">
        <v>0</v>
      </c>
      <c r="I3526" s="45">
        <v>0</v>
      </c>
      <c r="J3526" s="45">
        <v>0</v>
      </c>
      <c r="K3526" s="45">
        <v>0</v>
      </c>
      <c r="L3526" s="45">
        <v>0</v>
      </c>
      <c r="M3526" s="45">
        <v>0</v>
      </c>
      <c r="N3526" s="45">
        <v>0</v>
      </c>
      <c r="O3526" s="45">
        <v>0</v>
      </c>
      <c r="P3526" s="45">
        <f>SUM(F3526:F3526)</f>
        <v>0</v>
      </c>
      <c r="Q3526" s="45"/>
    </row>
    <row r="3527" spans="1:20" x14ac:dyDescent="0.25">
      <c r="A3527" s="79"/>
      <c r="B3527" s="322" t="s">
        <v>79</v>
      </c>
      <c r="C3527" s="322"/>
      <c r="D3527" s="322"/>
      <c r="E3527" s="322"/>
      <c r="F3527" s="45">
        <v>0</v>
      </c>
      <c r="G3527" s="45">
        <v>0</v>
      </c>
      <c r="H3527" s="45">
        <v>0</v>
      </c>
      <c r="I3527" s="45">
        <v>0</v>
      </c>
      <c r="J3527" s="45">
        <v>0</v>
      </c>
      <c r="K3527" s="45">
        <v>0</v>
      </c>
      <c r="L3527" s="45">
        <v>0</v>
      </c>
      <c r="M3527" s="45">
        <v>0</v>
      </c>
      <c r="N3527" s="45">
        <v>0</v>
      </c>
      <c r="O3527" s="45">
        <v>0</v>
      </c>
      <c r="P3527" s="45">
        <f>SUM(F3527:F3527)</f>
        <v>0</v>
      </c>
      <c r="Q3527" s="45"/>
    </row>
    <row r="3528" spans="1:20" x14ac:dyDescent="0.25">
      <c r="A3528" s="79"/>
      <c r="B3528" s="322" t="s">
        <v>80</v>
      </c>
      <c r="C3528" s="322"/>
      <c r="D3528" s="322"/>
      <c r="E3528" s="322"/>
      <c r="F3528" s="45">
        <v>0</v>
      </c>
      <c r="G3528" s="45">
        <v>0</v>
      </c>
      <c r="H3528" s="45">
        <v>0</v>
      </c>
      <c r="I3528" s="45">
        <v>0</v>
      </c>
      <c r="J3528" s="45">
        <v>0</v>
      </c>
      <c r="K3528" s="45">
        <v>0</v>
      </c>
      <c r="L3528" s="45">
        <v>0</v>
      </c>
      <c r="M3528" s="45">
        <v>0</v>
      </c>
      <c r="N3528" s="45">
        <v>0</v>
      </c>
      <c r="O3528" s="45">
        <v>0</v>
      </c>
      <c r="P3528" s="45">
        <f>SUM(F3528:F3528)</f>
        <v>0</v>
      </c>
      <c r="Q3528" s="45"/>
    </row>
    <row r="3529" spans="1:20" x14ac:dyDescent="0.25">
      <c r="A3529" s="79" t="s">
        <v>81</v>
      </c>
      <c r="B3529" s="2" t="s">
        <v>82</v>
      </c>
      <c r="C3529" s="322"/>
      <c r="D3529" s="322"/>
      <c r="E3529" s="322"/>
      <c r="F3529" s="41">
        <v>0</v>
      </c>
      <c r="G3529" s="41">
        <v>0</v>
      </c>
      <c r="H3529" s="41">
        <v>0</v>
      </c>
      <c r="I3529" s="41">
        <v>0</v>
      </c>
      <c r="J3529" s="41">
        <v>0</v>
      </c>
      <c r="K3529" s="41">
        <v>0</v>
      </c>
      <c r="L3529" s="41">
        <v>0</v>
      </c>
      <c r="M3529" s="41">
        <v>0</v>
      </c>
      <c r="N3529" s="41">
        <v>0</v>
      </c>
      <c r="O3529" s="41">
        <v>0</v>
      </c>
      <c r="P3529" s="41">
        <v>0</v>
      </c>
      <c r="Q3529" s="41"/>
    </row>
    <row r="3530" spans="1:20" x14ac:dyDescent="0.25">
      <c r="A3530" s="79"/>
      <c r="B3530" s="322" t="s">
        <v>83</v>
      </c>
      <c r="C3530" s="322"/>
      <c r="D3530" s="322"/>
      <c r="E3530" s="322"/>
      <c r="F3530" s="45">
        <v>0</v>
      </c>
      <c r="G3530" s="45">
        <v>0</v>
      </c>
      <c r="H3530" s="45">
        <v>0</v>
      </c>
      <c r="I3530" s="45">
        <v>0</v>
      </c>
      <c r="J3530" s="45">
        <v>0</v>
      </c>
      <c r="K3530" s="45">
        <v>0</v>
      </c>
      <c r="L3530" s="45">
        <v>0</v>
      </c>
      <c r="M3530" s="45">
        <v>0</v>
      </c>
      <c r="N3530" s="45">
        <v>0</v>
      </c>
      <c r="O3530" s="45">
        <v>0</v>
      </c>
      <c r="P3530" s="45">
        <f>SUM(F3530:F3530)</f>
        <v>0</v>
      </c>
      <c r="Q3530" s="45"/>
    </row>
    <row r="3531" spans="1:20" x14ac:dyDescent="0.25">
      <c r="A3531" s="79"/>
      <c r="B3531" s="322" t="s">
        <v>84</v>
      </c>
      <c r="C3531" s="322"/>
      <c r="D3531" s="322"/>
      <c r="E3531" s="322"/>
      <c r="F3531" s="45">
        <v>0</v>
      </c>
      <c r="G3531" s="45">
        <v>0</v>
      </c>
      <c r="H3531" s="45">
        <v>0</v>
      </c>
      <c r="I3531" s="45">
        <v>0</v>
      </c>
      <c r="J3531" s="45">
        <v>0</v>
      </c>
      <c r="K3531" s="45">
        <v>0</v>
      </c>
      <c r="L3531" s="45">
        <v>0</v>
      </c>
      <c r="M3531" s="45">
        <v>0</v>
      </c>
      <c r="N3531" s="45">
        <v>0</v>
      </c>
      <c r="O3531" s="45">
        <v>0</v>
      </c>
      <c r="P3531" s="45">
        <f>SUM(F3531:F3531)</f>
        <v>0</v>
      </c>
      <c r="Q3531" s="45"/>
    </row>
    <row r="3532" spans="1:20" x14ac:dyDescent="0.25">
      <c r="A3532" s="79"/>
      <c r="B3532" s="322" t="s">
        <v>85</v>
      </c>
      <c r="C3532" s="322"/>
      <c r="D3532" s="322"/>
      <c r="E3532" s="322"/>
      <c r="F3532" s="45">
        <v>0</v>
      </c>
      <c r="G3532" s="45">
        <v>0</v>
      </c>
      <c r="H3532" s="45">
        <v>0</v>
      </c>
      <c r="I3532" s="45">
        <v>0</v>
      </c>
      <c r="J3532" s="45">
        <v>0</v>
      </c>
      <c r="K3532" s="45">
        <v>0</v>
      </c>
      <c r="L3532" s="45">
        <v>0</v>
      </c>
      <c r="M3532" s="45">
        <v>0</v>
      </c>
      <c r="N3532" s="45">
        <v>0</v>
      </c>
      <c r="O3532" s="45">
        <v>0</v>
      </c>
      <c r="P3532" s="45">
        <f>SUM(F3532:F3532)</f>
        <v>0</v>
      </c>
      <c r="Q3532" s="45"/>
    </row>
    <row r="3533" spans="1:20" x14ac:dyDescent="0.25">
      <c r="A3533" s="79"/>
      <c r="B3533" s="322" t="s">
        <v>86</v>
      </c>
      <c r="C3533" s="322"/>
      <c r="D3533" s="322"/>
      <c r="E3533" s="322"/>
      <c r="F3533" s="45">
        <v>0</v>
      </c>
      <c r="G3533" s="45">
        <v>0</v>
      </c>
      <c r="H3533" s="45">
        <v>0</v>
      </c>
      <c r="I3533" s="45">
        <v>0</v>
      </c>
      <c r="J3533" s="45">
        <v>0</v>
      </c>
      <c r="K3533" s="45">
        <v>0</v>
      </c>
      <c r="L3533" s="45">
        <v>0</v>
      </c>
      <c r="M3533" s="45">
        <v>0</v>
      </c>
      <c r="N3533" s="45">
        <v>0</v>
      </c>
      <c r="O3533" s="45">
        <v>0</v>
      </c>
      <c r="P3533" s="45">
        <f>SUM(F3533:F3533)</f>
        <v>0</v>
      </c>
      <c r="Q3533" s="45"/>
    </row>
    <row r="3534" spans="1:20" x14ac:dyDescent="0.25">
      <c r="A3534" s="313"/>
      <c r="B3534" s="322" t="s">
        <v>87</v>
      </c>
      <c r="C3534" s="322"/>
      <c r="D3534" s="322"/>
      <c r="E3534" s="322"/>
      <c r="F3534" s="45">
        <v>0</v>
      </c>
      <c r="G3534" s="45">
        <v>0</v>
      </c>
      <c r="H3534" s="45">
        <v>0</v>
      </c>
      <c r="I3534" s="45">
        <v>0</v>
      </c>
      <c r="J3534" s="45">
        <v>0</v>
      </c>
      <c r="K3534" s="45">
        <v>0</v>
      </c>
      <c r="L3534" s="45">
        <v>0</v>
      </c>
      <c r="M3534" s="45">
        <v>0</v>
      </c>
      <c r="N3534" s="45">
        <v>0</v>
      </c>
      <c r="O3534" s="45">
        <v>0</v>
      </c>
      <c r="P3534" s="45">
        <f>SUM(F3534:F3534)</f>
        <v>0</v>
      </c>
      <c r="Q3534" s="45"/>
    </row>
    <row r="3535" spans="1:20" x14ac:dyDescent="0.25">
      <c r="A3535" s="313"/>
      <c r="B3535" s="2" t="s">
        <v>88</v>
      </c>
      <c r="C3535" s="322"/>
      <c r="D3535" s="322"/>
      <c r="E3535" s="322"/>
      <c r="F3535" s="61">
        <f t="shared" ref="F3535:G3535" si="184">+F3469+F3450+F3456</f>
        <v>20815046.350000001</v>
      </c>
      <c r="G3535" s="61">
        <f t="shared" si="184"/>
        <v>25766840.510000002</v>
      </c>
      <c r="H3535" s="61">
        <f>+H3469+H3450+H3456+H3506</f>
        <v>36335649</v>
      </c>
      <c r="I3535" s="61">
        <f>+I3506+I3469+I3456+I3450</f>
        <v>23800287.960000001</v>
      </c>
      <c r="J3535" s="61">
        <f t="shared" ref="J3535:O3535" si="185">+J3469+J3450+J3456+J3506</f>
        <v>37523648.260000005</v>
      </c>
      <c r="K3535" s="61">
        <f t="shared" si="185"/>
        <v>30660398.789999999</v>
      </c>
      <c r="L3535" s="61">
        <f t="shared" si="185"/>
        <v>26215931.080000002</v>
      </c>
      <c r="M3535" s="61">
        <f t="shared" si="185"/>
        <v>31081173.050000001</v>
      </c>
      <c r="N3535" s="61">
        <f t="shared" si="185"/>
        <v>27085261.039999999</v>
      </c>
      <c r="O3535" s="61">
        <f t="shared" si="185"/>
        <v>40745168.75</v>
      </c>
      <c r="P3535" s="61">
        <f>+P3469+P3456+P3450+P3506</f>
        <v>300029404.79000002</v>
      </c>
      <c r="Q3535" s="61"/>
      <c r="R3535" s="28"/>
      <c r="S3535" s="28"/>
      <c r="T3535" s="28"/>
    </row>
    <row r="3536" spans="1:20" x14ac:dyDescent="0.25">
      <c r="A3536" s="313"/>
      <c r="B3536" s="2"/>
      <c r="C3536" s="322"/>
      <c r="D3536" s="322"/>
      <c r="E3536" s="322"/>
      <c r="F3536" s="45"/>
      <c r="G3536" s="45"/>
      <c r="H3536" s="45"/>
      <c r="I3536" s="45"/>
      <c r="J3536" s="45">
        <v>0</v>
      </c>
      <c r="K3536" s="45">
        <v>0</v>
      </c>
      <c r="L3536" s="45">
        <v>0</v>
      </c>
      <c r="M3536" s="45">
        <v>0</v>
      </c>
      <c r="N3536" s="45">
        <v>0</v>
      </c>
      <c r="O3536" s="45">
        <v>0</v>
      </c>
      <c r="P3536" s="45"/>
      <c r="Q3536" s="45"/>
    </row>
    <row r="3537" spans="1:17" x14ac:dyDescent="0.25">
      <c r="A3537" s="313"/>
      <c r="B3537" s="2" t="s">
        <v>210</v>
      </c>
      <c r="C3537" s="322"/>
      <c r="D3537" s="322"/>
      <c r="E3537" s="322"/>
      <c r="F3537" s="45">
        <v>-150000</v>
      </c>
      <c r="G3537" s="45"/>
      <c r="H3537" s="45"/>
      <c r="I3537" s="45"/>
      <c r="J3537" s="45">
        <v>0</v>
      </c>
      <c r="K3537" s="45">
        <v>0</v>
      </c>
      <c r="L3537" s="45">
        <v>0</v>
      </c>
      <c r="M3537" s="45">
        <v>0</v>
      </c>
      <c r="N3537" s="45">
        <v>0</v>
      </c>
      <c r="O3537" s="45">
        <v>0</v>
      </c>
      <c r="P3537" s="324">
        <f>+F3537</f>
        <v>-150000</v>
      </c>
      <c r="Q3537" s="324"/>
    </row>
    <row r="3538" spans="1:17" x14ac:dyDescent="0.25">
      <c r="A3538" s="313"/>
      <c r="B3538" s="2" t="s">
        <v>225</v>
      </c>
      <c r="C3538" s="322"/>
      <c r="D3538" s="322"/>
      <c r="E3538" s="322"/>
      <c r="F3538" s="45">
        <v>0</v>
      </c>
      <c r="G3538" s="45"/>
      <c r="H3538" s="45"/>
      <c r="I3538" s="45"/>
      <c r="J3538" s="45">
        <v>0</v>
      </c>
      <c r="K3538" s="45">
        <v>0</v>
      </c>
      <c r="L3538" s="45">
        <v>0</v>
      </c>
      <c r="M3538" s="45">
        <v>0</v>
      </c>
      <c r="N3538" s="45">
        <v>-44875.61</v>
      </c>
      <c r="O3538" s="45">
        <v>0</v>
      </c>
      <c r="P3538" s="324">
        <f>+N3538</f>
        <v>-44875.61</v>
      </c>
      <c r="Q3538" s="324"/>
    </row>
    <row r="3539" spans="1:17" x14ac:dyDescent="0.25">
      <c r="A3539" s="79"/>
      <c r="B3539" s="2" t="s">
        <v>220</v>
      </c>
      <c r="C3539" s="322"/>
      <c r="D3539" s="322"/>
      <c r="E3539" s="322"/>
      <c r="F3539" s="45"/>
      <c r="G3539" s="45"/>
      <c r="H3539" s="45"/>
      <c r="I3539" s="45">
        <v>-199527.01</v>
      </c>
      <c r="J3539" s="45">
        <v>-10763.74</v>
      </c>
      <c r="K3539" s="45">
        <v>0</v>
      </c>
      <c r="L3539" s="45">
        <f>-25566.52-70000</f>
        <v>-95566.52</v>
      </c>
      <c r="M3539" s="45">
        <f>-126660.53-103000-245318.92</f>
        <v>-474979.45</v>
      </c>
      <c r="N3539" s="45">
        <v>-103000</v>
      </c>
      <c r="O3539" s="45">
        <v>-40146.86</v>
      </c>
      <c r="P3539" s="324">
        <f>SUM(I3539:O3539)</f>
        <v>-923983.58</v>
      </c>
      <c r="Q3539" s="324"/>
    </row>
    <row r="3540" spans="1:17" x14ac:dyDescent="0.25">
      <c r="A3540" s="79"/>
      <c r="B3540" s="2" t="s">
        <v>226</v>
      </c>
      <c r="C3540" s="322"/>
      <c r="D3540" s="322"/>
      <c r="E3540" s="322"/>
      <c r="F3540" s="45"/>
      <c r="G3540" s="45"/>
      <c r="H3540" s="45"/>
      <c r="I3540" s="45">
        <v>0</v>
      </c>
      <c r="J3540" s="45">
        <v>0</v>
      </c>
      <c r="K3540" s="45">
        <v>0</v>
      </c>
      <c r="L3540" s="45">
        <v>0</v>
      </c>
      <c r="M3540" s="45">
        <v>0</v>
      </c>
      <c r="N3540" s="45">
        <v>0</v>
      </c>
      <c r="O3540" s="45">
        <v>-14700</v>
      </c>
      <c r="P3540" s="324">
        <f>SUM(I3540:O3540)</f>
        <v>-14700</v>
      </c>
      <c r="Q3540" s="324"/>
    </row>
    <row r="3541" spans="1:17" x14ac:dyDescent="0.25">
      <c r="A3541" s="79" t="s">
        <v>89</v>
      </c>
      <c r="B3541" s="2" t="s">
        <v>90</v>
      </c>
      <c r="C3541" s="322"/>
      <c r="D3541" s="322"/>
      <c r="E3541" s="322"/>
      <c r="F3541" s="45">
        <v>0</v>
      </c>
      <c r="G3541" s="45">
        <v>0</v>
      </c>
      <c r="H3541" s="45"/>
      <c r="I3541" s="45" t="s">
        <v>222</v>
      </c>
      <c r="J3541" s="45">
        <v>0</v>
      </c>
      <c r="K3541" s="45">
        <v>0</v>
      </c>
      <c r="L3541" s="45">
        <v>0</v>
      </c>
      <c r="M3541" s="45">
        <v>0</v>
      </c>
      <c r="N3541" s="45">
        <v>0</v>
      </c>
      <c r="O3541" s="45">
        <v>0</v>
      </c>
      <c r="P3541" s="45">
        <v>0</v>
      </c>
      <c r="Q3541" s="45"/>
    </row>
    <row r="3542" spans="1:17" x14ac:dyDescent="0.25">
      <c r="A3542" s="79" t="s">
        <v>91</v>
      </c>
      <c r="B3542" s="2" t="s">
        <v>92</v>
      </c>
      <c r="C3542" s="322"/>
      <c r="D3542" s="322"/>
      <c r="E3542" s="322"/>
      <c r="F3542" s="41">
        <v>0</v>
      </c>
      <c r="G3542" s="41">
        <v>0</v>
      </c>
      <c r="H3542" s="41">
        <v>0</v>
      </c>
      <c r="I3542" s="41">
        <v>0</v>
      </c>
      <c r="J3542" s="41">
        <v>0</v>
      </c>
      <c r="K3542" s="41">
        <f t="shared" ref="K3542" si="186">+K3539</f>
        <v>0</v>
      </c>
      <c r="L3542" s="41">
        <v>0</v>
      </c>
      <c r="M3542" s="41">
        <v>0</v>
      </c>
      <c r="N3542" s="41">
        <v>0</v>
      </c>
      <c r="O3542" s="41">
        <v>0</v>
      </c>
      <c r="P3542" s="41">
        <v>0</v>
      </c>
      <c r="Q3542" s="41"/>
    </row>
    <row r="3543" spans="1:17" x14ac:dyDescent="0.25">
      <c r="A3543" s="313"/>
      <c r="B3543" s="322" t="s">
        <v>93</v>
      </c>
      <c r="C3543" s="322"/>
      <c r="D3543" s="322" t="s">
        <v>94</v>
      </c>
      <c r="E3543" s="322"/>
      <c r="F3543" s="45">
        <v>0</v>
      </c>
      <c r="G3543" s="45">
        <v>0</v>
      </c>
      <c r="H3543" s="45">
        <v>0</v>
      </c>
      <c r="I3543" s="45">
        <v>0</v>
      </c>
      <c r="J3543" s="45">
        <v>0</v>
      </c>
      <c r="K3543" s="45">
        <v>0</v>
      </c>
      <c r="L3543" s="45">
        <v>0</v>
      </c>
      <c r="M3543" s="45">
        <v>0</v>
      </c>
      <c r="N3543" s="45">
        <v>0</v>
      </c>
      <c r="O3543" s="45">
        <v>0</v>
      </c>
      <c r="P3543" s="45">
        <v>0</v>
      </c>
      <c r="Q3543" s="45"/>
    </row>
    <row r="3544" spans="1:17" x14ac:dyDescent="0.25">
      <c r="A3544" s="313"/>
      <c r="B3544" s="322" t="s">
        <v>95</v>
      </c>
      <c r="C3544" s="322"/>
      <c r="D3544" s="322"/>
      <c r="E3544" s="322"/>
      <c r="F3544" s="45">
        <v>0</v>
      </c>
      <c r="G3544" s="45">
        <v>0</v>
      </c>
      <c r="H3544" s="45">
        <v>0</v>
      </c>
      <c r="I3544" s="45">
        <v>0</v>
      </c>
      <c r="J3544" s="45">
        <v>0</v>
      </c>
      <c r="K3544" s="45">
        <v>0</v>
      </c>
      <c r="L3544" s="45">
        <v>0</v>
      </c>
      <c r="M3544" s="45">
        <v>0</v>
      </c>
      <c r="N3544" s="45">
        <v>0</v>
      </c>
      <c r="O3544" s="45">
        <v>0</v>
      </c>
      <c r="P3544" s="45">
        <v>0</v>
      </c>
      <c r="Q3544" s="45"/>
    </row>
    <row r="3545" spans="1:17" x14ac:dyDescent="0.25">
      <c r="A3545" s="79" t="s">
        <v>96</v>
      </c>
      <c r="B3545" s="326" t="s">
        <v>97</v>
      </c>
      <c r="C3545" s="322"/>
      <c r="D3545" s="322"/>
      <c r="E3545" s="322"/>
      <c r="F3545" s="41">
        <v>0</v>
      </c>
      <c r="G3545" s="41">
        <v>0</v>
      </c>
      <c r="H3545" s="41">
        <v>0</v>
      </c>
      <c r="I3545" s="41">
        <v>0</v>
      </c>
      <c r="J3545" s="41">
        <v>0</v>
      </c>
      <c r="K3545" s="41">
        <v>0</v>
      </c>
      <c r="L3545" s="45">
        <v>0</v>
      </c>
      <c r="M3545" s="45">
        <v>0</v>
      </c>
      <c r="N3545" s="45">
        <v>0</v>
      </c>
      <c r="O3545" s="45">
        <v>0</v>
      </c>
      <c r="P3545" s="41">
        <v>0</v>
      </c>
      <c r="Q3545" s="41"/>
    </row>
    <row r="3546" spans="1:17" x14ac:dyDescent="0.25">
      <c r="A3546" s="313"/>
      <c r="B3546" s="322" t="s">
        <v>98</v>
      </c>
      <c r="C3546" s="322"/>
      <c r="D3546" s="322"/>
      <c r="E3546" s="322"/>
      <c r="F3546" s="45">
        <v>0</v>
      </c>
      <c r="G3546" s="45">
        <v>0</v>
      </c>
      <c r="H3546" s="45">
        <v>0</v>
      </c>
      <c r="I3546" s="45">
        <v>0</v>
      </c>
      <c r="J3546" s="45">
        <v>0</v>
      </c>
      <c r="K3546" s="45">
        <v>0</v>
      </c>
      <c r="L3546" s="45">
        <v>0</v>
      </c>
      <c r="M3546" s="45">
        <v>0</v>
      </c>
      <c r="N3546" s="45">
        <v>0</v>
      </c>
      <c r="O3546" s="45">
        <v>0</v>
      </c>
      <c r="P3546" s="45">
        <v>0</v>
      </c>
      <c r="Q3546" s="45"/>
    </row>
    <row r="3547" spans="1:17" x14ac:dyDescent="0.25">
      <c r="A3547" s="313"/>
      <c r="B3547" s="322" t="s">
        <v>99</v>
      </c>
      <c r="C3547" s="322"/>
      <c r="D3547" s="322"/>
      <c r="E3547" s="322"/>
      <c r="F3547" s="45">
        <v>0</v>
      </c>
      <c r="G3547" s="45">
        <v>0</v>
      </c>
      <c r="H3547" s="45">
        <v>0</v>
      </c>
      <c r="I3547" s="45">
        <v>0</v>
      </c>
      <c r="J3547" s="45">
        <v>0</v>
      </c>
      <c r="K3547" s="45">
        <v>0</v>
      </c>
      <c r="L3547" s="45">
        <v>0</v>
      </c>
      <c r="M3547" s="45">
        <v>0</v>
      </c>
      <c r="N3547" s="45">
        <v>0</v>
      </c>
      <c r="O3547" s="45">
        <v>0</v>
      </c>
      <c r="P3547" s="45">
        <v>0</v>
      </c>
      <c r="Q3547" s="45"/>
    </row>
    <row r="3548" spans="1:17" x14ac:dyDescent="0.25">
      <c r="A3548" s="79" t="s">
        <v>100</v>
      </c>
      <c r="B3548" s="2" t="s">
        <v>101</v>
      </c>
      <c r="C3548" s="322"/>
      <c r="D3548" s="322"/>
      <c r="E3548" s="322"/>
      <c r="F3548" s="41">
        <v>0</v>
      </c>
      <c r="G3548" s="41">
        <v>0</v>
      </c>
      <c r="H3548" s="41">
        <v>0</v>
      </c>
      <c r="I3548" s="41">
        <v>0</v>
      </c>
      <c r="J3548" s="41">
        <v>0</v>
      </c>
      <c r="K3548" s="41">
        <v>0</v>
      </c>
      <c r="L3548" s="45">
        <v>0</v>
      </c>
      <c r="M3548" s="45">
        <v>0</v>
      </c>
      <c r="N3548" s="45">
        <v>0</v>
      </c>
      <c r="O3548" s="45">
        <v>0</v>
      </c>
      <c r="P3548" s="41">
        <v>0</v>
      </c>
      <c r="Q3548" s="41"/>
    </row>
    <row r="3549" spans="1:17" x14ac:dyDescent="0.25">
      <c r="A3549" s="313"/>
      <c r="B3549" s="327" t="s">
        <v>102</v>
      </c>
      <c r="C3549" s="322"/>
      <c r="D3549" s="322"/>
      <c r="E3549" s="322"/>
      <c r="F3549" s="45">
        <v>0</v>
      </c>
      <c r="G3549" s="45">
        <v>0</v>
      </c>
      <c r="H3549" s="45">
        <v>0</v>
      </c>
      <c r="I3549" s="45">
        <v>0</v>
      </c>
      <c r="J3549" s="45">
        <v>0</v>
      </c>
      <c r="K3549" s="45">
        <v>0</v>
      </c>
      <c r="L3549" s="45">
        <v>0</v>
      </c>
      <c r="M3549" s="45">
        <v>0</v>
      </c>
      <c r="N3549" s="45">
        <v>0</v>
      </c>
      <c r="O3549" s="45">
        <v>0</v>
      </c>
      <c r="P3549" s="45">
        <v>0</v>
      </c>
      <c r="Q3549" s="45"/>
    </row>
    <row r="3550" spans="1:17" x14ac:dyDescent="0.25">
      <c r="A3550" s="313"/>
      <c r="B3550" s="327" t="s">
        <v>103</v>
      </c>
      <c r="C3550" s="322"/>
      <c r="D3550" s="322"/>
      <c r="E3550" s="322"/>
      <c r="F3550" s="64">
        <v>0</v>
      </c>
      <c r="G3550" s="64">
        <v>0</v>
      </c>
      <c r="H3550" s="64">
        <v>0</v>
      </c>
      <c r="I3550" s="64">
        <v>0</v>
      </c>
      <c r="J3550" s="64">
        <v>0</v>
      </c>
      <c r="K3550" s="64">
        <v>0</v>
      </c>
      <c r="L3550" s="64">
        <v>0</v>
      </c>
      <c r="M3550" s="64">
        <v>0</v>
      </c>
      <c r="N3550" s="64">
        <v>0</v>
      </c>
      <c r="O3550" s="64">
        <v>0</v>
      </c>
      <c r="P3550" s="64">
        <v>0</v>
      </c>
      <c r="Q3550" s="64"/>
    </row>
    <row r="3551" spans="1:17" x14ac:dyDescent="0.25">
      <c r="A3551" s="313"/>
      <c r="B3551" s="2" t="s">
        <v>104</v>
      </c>
      <c r="C3551" s="322"/>
      <c r="D3551" s="322"/>
      <c r="E3551" s="322"/>
      <c r="F3551" s="41">
        <f>+F3547+F3546+F3545+F3544+F3542+F3541</f>
        <v>0</v>
      </c>
      <c r="G3551" s="41">
        <f>+G3547+G3546+G3545+G3544+G3542+G3541</f>
        <v>0</v>
      </c>
      <c r="H3551" s="41">
        <f>+H3547+H3546+H3545+H3544+H3542+H3541</f>
        <v>0</v>
      </c>
      <c r="I3551" s="41">
        <v>0</v>
      </c>
      <c r="J3551" s="41">
        <v>0</v>
      </c>
      <c r="K3551" s="41">
        <v>0</v>
      </c>
      <c r="L3551" s="41">
        <v>0</v>
      </c>
      <c r="M3551" s="41">
        <v>0</v>
      </c>
      <c r="N3551" s="41">
        <v>0</v>
      </c>
      <c r="O3551" s="41">
        <v>0</v>
      </c>
      <c r="P3551" s="41">
        <f>+P3547+P3546+P3545+P3544+P3542+P3541</f>
        <v>0</v>
      </c>
      <c r="Q3551" s="41"/>
    </row>
    <row r="3552" spans="1:17" x14ac:dyDescent="0.25">
      <c r="A3552" s="313"/>
      <c r="B3552" s="2"/>
      <c r="C3552" s="322"/>
      <c r="D3552" s="322"/>
      <c r="E3552" s="322"/>
      <c r="F3552" s="41"/>
      <c r="G3552" s="41"/>
      <c r="H3552" s="41"/>
      <c r="I3552" s="41"/>
      <c r="J3552" s="41"/>
      <c r="K3552" s="41"/>
      <c r="L3552" s="41"/>
      <c r="M3552" s="41"/>
      <c r="N3552" s="41"/>
      <c r="O3552" s="41"/>
      <c r="P3552" s="41"/>
      <c r="Q3552" s="41"/>
    </row>
    <row r="3553" spans="1:17" x14ac:dyDescent="0.25">
      <c r="A3553" s="325"/>
      <c r="B3553" s="325"/>
      <c r="C3553" s="325"/>
      <c r="D3553" s="325"/>
      <c r="E3553" s="325"/>
      <c r="F3553" s="325"/>
      <c r="G3553" s="325"/>
      <c r="H3553" s="325"/>
      <c r="I3553" s="325"/>
      <c r="J3553" s="325"/>
      <c r="K3553" s="325"/>
      <c r="L3553" s="325"/>
      <c r="M3553" s="325"/>
      <c r="N3553" s="325"/>
      <c r="O3553" s="325"/>
      <c r="P3553" s="325"/>
      <c r="Q3553" s="325"/>
    </row>
    <row r="3554" spans="1:17" ht="15.75" thickBot="1" x14ac:dyDescent="0.3">
      <c r="A3554" s="322"/>
      <c r="B3554" s="2" t="s">
        <v>105</v>
      </c>
      <c r="C3554" s="322"/>
      <c r="D3554" s="322"/>
      <c r="E3554" s="322"/>
      <c r="F3554" s="65">
        <f>+F3551+F3535+F3537</f>
        <v>20665046.350000001</v>
      </c>
      <c r="G3554" s="65">
        <f>+G3535</f>
        <v>25766840.510000002</v>
      </c>
      <c r="H3554" s="65">
        <f>+H3535</f>
        <v>36335649</v>
      </c>
      <c r="I3554" s="65">
        <f>+I3535+I3539</f>
        <v>23600760.949999999</v>
      </c>
      <c r="J3554" s="65">
        <f>+J3535+J3539</f>
        <v>37512884.520000003</v>
      </c>
      <c r="K3554" s="65">
        <f>+K3535+K3539</f>
        <v>30660398.789999999</v>
      </c>
      <c r="L3554" s="65">
        <f>+L3535+L3539</f>
        <v>26120364.560000002</v>
      </c>
      <c r="M3554" s="65">
        <f>+M3535+M3539</f>
        <v>30606193.600000001</v>
      </c>
      <c r="N3554" s="65">
        <f>+N3535+N3539+N3538</f>
        <v>26937385.43</v>
      </c>
      <c r="O3554" s="65">
        <f>+O3535+O3539+O3538+O3540</f>
        <v>40690321.890000001</v>
      </c>
      <c r="P3554" s="65">
        <f>SUM(P3537:P3540)+P3535</f>
        <v>298895845.60000002</v>
      </c>
      <c r="Q3554" s="41"/>
    </row>
    <row r="3555" spans="1:17" ht="15.75" thickTop="1" x14ac:dyDescent="0.25">
      <c r="A3555" s="322"/>
      <c r="B3555" s="2"/>
      <c r="C3555" s="322"/>
      <c r="D3555" s="322"/>
      <c r="E3555" s="322"/>
      <c r="F3555" s="41"/>
      <c r="G3555" s="325"/>
      <c r="H3555" s="325"/>
      <c r="I3555" s="325"/>
      <c r="J3555" s="325"/>
      <c r="K3555" s="325"/>
      <c r="L3555" s="325"/>
      <c r="M3555" s="325"/>
      <c r="N3555" s="325"/>
      <c r="O3555" s="325"/>
    </row>
    <row r="3556" spans="1:17" x14ac:dyDescent="0.25">
      <c r="A3556" s="322"/>
      <c r="B3556" s="2"/>
      <c r="C3556" s="322"/>
      <c r="D3556" s="322"/>
      <c r="E3556" s="322"/>
      <c r="F3556" s="41"/>
      <c r="G3556" s="41"/>
      <c r="H3556" s="41"/>
      <c r="I3556" s="41"/>
      <c r="J3556" s="325"/>
      <c r="K3556" s="325"/>
      <c r="L3556" s="325"/>
      <c r="M3556" s="325"/>
      <c r="N3556" s="325"/>
      <c r="O3556" s="337"/>
      <c r="P3556" s="28"/>
      <c r="Q3556" s="28"/>
    </row>
    <row r="3557" spans="1:17" x14ac:dyDescent="0.25">
      <c r="A3557" s="322"/>
      <c r="B3557" s="2"/>
      <c r="C3557" s="322"/>
      <c r="D3557" s="322"/>
      <c r="E3557" s="322"/>
      <c r="F3557" s="41" t="s">
        <v>199</v>
      </c>
      <c r="G3557" s="325"/>
      <c r="H3557" s="325"/>
      <c r="I3557" s="325"/>
      <c r="J3557" s="325"/>
      <c r="K3557" s="325"/>
      <c r="L3557" s="325"/>
      <c r="M3557" s="41"/>
      <c r="P3557" s="28"/>
      <c r="Q3557" s="28"/>
    </row>
    <row r="3558" spans="1:17" x14ac:dyDescent="0.25">
      <c r="A3558" s="416" t="s">
        <v>106</v>
      </c>
      <c r="B3558" s="416"/>
      <c r="C3558" s="416"/>
      <c r="D3558" s="328"/>
      <c r="E3558" s="328"/>
      <c r="F3558" s="416" t="s">
        <v>107</v>
      </c>
      <c r="G3558" s="416"/>
      <c r="H3558" s="324"/>
      <c r="I3558" s="325"/>
      <c r="J3558" s="325"/>
      <c r="K3558" s="324"/>
      <c r="L3558" s="324"/>
      <c r="M3558" s="335"/>
    </row>
    <row r="3559" spans="1:17" x14ac:dyDescent="0.25">
      <c r="A3559" s="329"/>
      <c r="B3559" s="3"/>
      <c r="C3559" s="3"/>
      <c r="D3559" s="325"/>
      <c r="E3559" s="325"/>
      <c r="F3559" s="3"/>
      <c r="G3559" s="3"/>
      <c r="H3559" s="325"/>
      <c r="I3559" s="325"/>
      <c r="J3559" s="324"/>
      <c r="K3559" s="325"/>
      <c r="M3559" s="336"/>
      <c r="N3559" s="337"/>
      <c r="P3559" s="28"/>
      <c r="Q3559" s="28"/>
    </row>
    <row r="3560" spans="1:17" x14ac:dyDescent="0.25">
      <c r="A3560" s="3"/>
      <c r="B3560" s="3"/>
      <c r="C3560" s="3"/>
      <c r="D3560" s="325"/>
      <c r="E3560" s="325"/>
      <c r="F3560" s="3"/>
      <c r="G3560" s="3"/>
      <c r="H3560" s="325"/>
      <c r="I3560" s="325"/>
      <c r="J3560" s="325"/>
      <c r="K3560" s="325"/>
      <c r="M3560" s="336"/>
      <c r="P3560" s="28"/>
      <c r="Q3560" s="28"/>
    </row>
    <row r="3561" spans="1:17" ht="15" customHeight="1" x14ac:dyDescent="0.25">
      <c r="A3561" s="412" t="s">
        <v>227</v>
      </c>
      <c r="B3561" s="412"/>
      <c r="C3561" s="412"/>
      <c r="D3561" s="412"/>
      <c r="E3561" s="412"/>
      <c r="F3561" s="413" t="s">
        <v>223</v>
      </c>
      <c r="G3561" s="413"/>
      <c r="H3561" s="413"/>
      <c r="I3561" s="413"/>
      <c r="J3561" s="413"/>
      <c r="K3561" s="325"/>
      <c r="M3561" s="336"/>
      <c r="N3561" s="28"/>
      <c r="P3561" s="28"/>
      <c r="Q3561" s="28"/>
    </row>
    <row r="3562" spans="1:17" ht="15" customHeight="1" x14ac:dyDescent="0.25">
      <c r="A3562" s="414" t="s">
        <v>108</v>
      </c>
      <c r="B3562" s="414"/>
      <c r="C3562" s="414"/>
      <c r="D3562" s="414"/>
      <c r="E3562" s="414"/>
      <c r="F3562" s="415" t="s">
        <v>224</v>
      </c>
      <c r="G3562" s="415"/>
      <c r="H3562" s="415"/>
      <c r="I3562" s="415"/>
      <c r="J3562" s="415"/>
      <c r="K3562" s="325"/>
      <c r="P3562" s="28"/>
      <c r="Q3562" s="28"/>
    </row>
    <row r="3563" spans="1:17" x14ac:dyDescent="0.25">
      <c r="A3563" s="325"/>
      <c r="B3563" s="325"/>
      <c r="C3563" s="325"/>
      <c r="D3563" s="325"/>
      <c r="E3563" s="325"/>
      <c r="F3563" s="325"/>
      <c r="G3563" s="325"/>
      <c r="H3563" s="325"/>
      <c r="I3563" s="325"/>
      <c r="J3563" s="325"/>
      <c r="K3563" s="325"/>
    </row>
    <row r="3565" spans="1:17" x14ac:dyDescent="0.25">
      <c r="J3565" s="28"/>
      <c r="P3565" s="28"/>
      <c r="Q3565" s="28"/>
    </row>
    <row r="3645" spans="1:18" x14ac:dyDescent="0.25">
      <c r="A3645" s="29"/>
      <c r="B3645" s="29"/>
      <c r="C3645" s="29"/>
      <c r="D3645" s="29"/>
      <c r="E3645" s="29"/>
      <c r="F3645" s="29"/>
      <c r="G3645" s="29"/>
      <c r="H3645" s="29"/>
      <c r="I3645" s="29"/>
      <c r="J3645" s="29"/>
    </row>
    <row r="3647" spans="1:18" ht="18" x14ac:dyDescent="0.25">
      <c r="A3647" s="312"/>
      <c r="B3647" s="312"/>
      <c r="C3647" s="312"/>
      <c r="D3647" s="312"/>
      <c r="E3647" s="312"/>
      <c r="F3647" s="312"/>
      <c r="G3647" s="312"/>
      <c r="H3647" s="312"/>
      <c r="I3647" s="312"/>
      <c r="J3647" s="312"/>
    </row>
    <row r="3648" spans="1:18" ht="15" customHeight="1" x14ac:dyDescent="0.25">
      <c r="A3648" s="409" t="s">
        <v>0</v>
      </c>
      <c r="B3648" s="409"/>
      <c r="C3648" s="409"/>
      <c r="D3648" s="409"/>
      <c r="E3648" s="409"/>
      <c r="F3648" s="409"/>
      <c r="G3648" s="409"/>
      <c r="H3648" s="409"/>
      <c r="I3648" s="409"/>
      <c r="J3648" s="409"/>
      <c r="K3648" s="409"/>
      <c r="L3648" s="409"/>
      <c r="M3648" s="409"/>
      <c r="N3648" s="409"/>
      <c r="O3648" s="409"/>
      <c r="P3648" s="409"/>
      <c r="Q3648" s="409"/>
      <c r="R3648" s="409"/>
    </row>
    <row r="3649" spans="1:18" ht="15" customHeight="1" x14ac:dyDescent="0.25">
      <c r="A3649" s="410" t="s">
        <v>211</v>
      </c>
      <c r="B3649" s="410"/>
      <c r="C3649" s="410"/>
      <c r="D3649" s="410"/>
      <c r="E3649" s="410"/>
      <c r="F3649" s="410"/>
      <c r="G3649" s="410"/>
      <c r="H3649" s="410"/>
      <c r="I3649" s="410"/>
      <c r="J3649" s="410"/>
      <c r="K3649" s="410"/>
      <c r="L3649" s="410"/>
      <c r="M3649" s="410"/>
      <c r="N3649" s="410"/>
      <c r="O3649" s="410"/>
      <c r="P3649" s="410"/>
      <c r="Q3649" s="410"/>
      <c r="R3649" s="410"/>
    </row>
    <row r="3650" spans="1:18" x14ac:dyDescent="0.25">
      <c r="A3650" s="32" t="s">
        <v>3</v>
      </c>
      <c r="B3650" s="33" t="s">
        <v>4</v>
      </c>
      <c r="C3650" s="5"/>
      <c r="D3650" s="5"/>
      <c r="E3650" s="6"/>
      <c r="F3650" s="250" t="s">
        <v>5</v>
      </c>
      <c r="G3650" s="251" t="s">
        <v>6</v>
      </c>
      <c r="H3650" s="251" t="s">
        <v>109</v>
      </c>
      <c r="I3650" s="251" t="s">
        <v>141</v>
      </c>
      <c r="J3650" s="251" t="s">
        <v>142</v>
      </c>
      <c r="K3650" s="251" t="s">
        <v>143</v>
      </c>
      <c r="L3650" s="251" t="s">
        <v>144</v>
      </c>
      <c r="M3650" s="251" t="s">
        <v>153</v>
      </c>
      <c r="N3650" s="251" t="s">
        <v>157</v>
      </c>
      <c r="O3650" s="251" t="s">
        <v>158</v>
      </c>
      <c r="P3650" s="251" t="s">
        <v>169</v>
      </c>
      <c r="Q3650" s="251"/>
      <c r="R3650" s="252" t="s">
        <v>7</v>
      </c>
    </row>
    <row r="3651" spans="1:18" x14ac:dyDescent="0.25">
      <c r="A3651" s="316" t="s">
        <v>8</v>
      </c>
      <c r="B3651" s="317" t="s">
        <v>9</v>
      </c>
      <c r="C3651" s="317"/>
      <c r="D3651" s="40"/>
      <c r="E3651" s="40"/>
      <c r="F3651" s="41">
        <f t="shared" ref="F3651:G3651" si="187">SUM(F3652:F3656)</f>
        <v>18624615.859999999</v>
      </c>
      <c r="G3651" s="41">
        <f t="shared" si="187"/>
        <v>18894805.859999999</v>
      </c>
      <c r="H3651" s="41">
        <f>SUM(H3652:H3656)</f>
        <v>24489037.419999998</v>
      </c>
      <c r="I3651" s="41">
        <f>SUM(I3652:I3656)</f>
        <v>19066455.550000001</v>
      </c>
      <c r="J3651" s="41">
        <f t="shared" ref="J3651:K3651" si="188">SUM(J3652:J3656)</f>
        <v>32417458.310000002</v>
      </c>
      <c r="K3651" s="41">
        <f t="shared" si="188"/>
        <v>18473060.48</v>
      </c>
      <c r="L3651" s="41">
        <f>SUM(L3652:L3656)</f>
        <v>18467204.420000002</v>
      </c>
      <c r="M3651" s="41">
        <f>SUM(M3652:M3656)</f>
        <v>22020335.789999999</v>
      </c>
      <c r="N3651" s="41">
        <f>SUM(N3652:N3656)</f>
        <v>18297813.57</v>
      </c>
      <c r="O3651" s="41">
        <f>SUM(O3652:O3656)</f>
        <v>30933718.119999997</v>
      </c>
      <c r="P3651" s="41">
        <f>SUM(P3652:P3656)</f>
        <v>34786610.840000004</v>
      </c>
      <c r="Q3651" s="41"/>
      <c r="R3651" s="41">
        <f>+R3652+R3653+R3654+R3655+R3656</f>
        <v>256471116.22</v>
      </c>
    </row>
    <row r="3652" spans="1:18" x14ac:dyDescent="0.25">
      <c r="A3652" s="313"/>
      <c r="B3652" s="314" t="s">
        <v>10</v>
      </c>
      <c r="C3652" s="315"/>
      <c r="D3652" s="315"/>
      <c r="E3652" s="40"/>
      <c r="F3652" s="45">
        <v>15899530.83</v>
      </c>
      <c r="G3652" s="45">
        <v>16139904.73</v>
      </c>
      <c r="H3652" s="45">
        <v>21750400.789999999</v>
      </c>
      <c r="I3652" s="45">
        <v>16323896.42</v>
      </c>
      <c r="J3652" s="45">
        <v>15746328.630000001</v>
      </c>
      <c r="K3652" s="45">
        <v>15760728.630000001</v>
      </c>
      <c r="L3652" s="45">
        <v>15751328.630000001</v>
      </c>
      <c r="M3652" s="45">
        <v>19314769.800000001</v>
      </c>
      <c r="N3652" s="45">
        <v>15631194.029999999</v>
      </c>
      <c r="O3652" s="45">
        <v>15600272.640000001</v>
      </c>
      <c r="P3652" s="45">
        <v>29412571.050000001</v>
      </c>
      <c r="Q3652" s="45"/>
      <c r="R3652" s="45">
        <f>SUM(F3652:P3652)</f>
        <v>197330926.18000001</v>
      </c>
    </row>
    <row r="3653" spans="1:18" x14ac:dyDescent="0.25">
      <c r="A3653" s="313"/>
      <c r="B3653" s="314" t="s">
        <v>11</v>
      </c>
      <c r="C3653" s="315"/>
      <c r="D3653" s="315"/>
      <c r="E3653" s="40"/>
      <c r="F3653" s="45">
        <v>280000</v>
      </c>
      <c r="G3653" s="45">
        <v>280000</v>
      </c>
      <c r="H3653" s="45">
        <v>280000</v>
      </c>
      <c r="I3653" s="45">
        <v>280000</v>
      </c>
      <c r="J3653" s="45">
        <v>14246028.390000001</v>
      </c>
      <c r="K3653" s="45">
        <v>285000</v>
      </c>
      <c r="L3653" s="45">
        <v>290000</v>
      </c>
      <c r="M3653" s="45">
        <v>280000</v>
      </c>
      <c r="N3653" s="45">
        <v>280000</v>
      </c>
      <c r="O3653" s="45">
        <v>13234311.970000001</v>
      </c>
      <c r="P3653" s="45">
        <v>3071946.09</v>
      </c>
      <c r="Q3653" s="45"/>
      <c r="R3653" s="45">
        <f>SUM(F3653:P3653)</f>
        <v>32807286.449999999</v>
      </c>
    </row>
    <row r="3654" spans="1:18" x14ac:dyDescent="0.25">
      <c r="A3654" s="313"/>
      <c r="B3654" s="314" t="s">
        <v>212</v>
      </c>
      <c r="C3654" s="318"/>
      <c r="D3654" s="318"/>
      <c r="E3654" s="40"/>
      <c r="F3654" s="45">
        <v>0</v>
      </c>
      <c r="G3654" s="45">
        <v>0</v>
      </c>
      <c r="H3654" s="45">
        <v>0</v>
      </c>
      <c r="I3654" s="45">
        <v>0</v>
      </c>
      <c r="J3654" s="45">
        <v>0</v>
      </c>
      <c r="K3654" s="45">
        <v>0</v>
      </c>
      <c r="L3654" s="45">
        <v>0</v>
      </c>
      <c r="M3654" s="45">
        <v>0</v>
      </c>
      <c r="N3654" s="45">
        <v>0</v>
      </c>
      <c r="O3654" s="45">
        <v>0</v>
      </c>
      <c r="P3654" s="45">
        <v>0</v>
      </c>
      <c r="Q3654" s="45"/>
      <c r="R3654" s="45">
        <f>SUM(F3654:P3654)</f>
        <v>0</v>
      </c>
    </row>
    <row r="3655" spans="1:18" x14ac:dyDescent="0.25">
      <c r="A3655" s="313"/>
      <c r="B3655" s="314" t="s">
        <v>213</v>
      </c>
      <c r="C3655" s="318"/>
      <c r="D3655" s="318"/>
      <c r="E3655" s="40"/>
      <c r="F3655" s="45">
        <v>0</v>
      </c>
      <c r="G3655" s="45">
        <v>0</v>
      </c>
      <c r="H3655" s="45">
        <v>0</v>
      </c>
      <c r="I3655" s="45">
        <v>0</v>
      </c>
      <c r="J3655" s="45">
        <v>0</v>
      </c>
      <c r="K3655" s="45">
        <v>0</v>
      </c>
      <c r="L3655" s="45">
        <v>0</v>
      </c>
      <c r="M3655" s="45">
        <v>0</v>
      </c>
      <c r="N3655" s="45">
        <v>0</v>
      </c>
      <c r="O3655" s="45">
        <v>0</v>
      </c>
      <c r="P3655" s="45">
        <v>0</v>
      </c>
      <c r="Q3655" s="45"/>
      <c r="R3655" s="45">
        <f>SUM(F3655:P3655)</f>
        <v>0</v>
      </c>
    </row>
    <row r="3656" spans="1:18" x14ac:dyDescent="0.25">
      <c r="A3656" s="313"/>
      <c r="B3656" s="339" t="s">
        <v>214</v>
      </c>
      <c r="C3656" s="339"/>
      <c r="D3656" s="339"/>
      <c r="E3656" s="40"/>
      <c r="F3656" s="45">
        <v>2445085.0299999998</v>
      </c>
      <c r="G3656" s="45">
        <v>2474901.13</v>
      </c>
      <c r="H3656" s="45">
        <v>2458636.63</v>
      </c>
      <c r="I3656" s="45">
        <v>2462559.13</v>
      </c>
      <c r="J3656" s="45">
        <v>2425101.29</v>
      </c>
      <c r="K3656" s="45">
        <v>2427331.85</v>
      </c>
      <c r="L3656" s="45">
        <v>2425875.79</v>
      </c>
      <c r="M3656" s="45">
        <v>2425565.9900000002</v>
      </c>
      <c r="N3656" s="45">
        <v>2386619.54</v>
      </c>
      <c r="O3656" s="45">
        <v>2099133.5099999998</v>
      </c>
      <c r="P3656" s="45">
        <v>2302093.7000000002</v>
      </c>
      <c r="Q3656" s="45"/>
      <c r="R3656" s="45">
        <f>SUM(F3656:P3656)</f>
        <v>26332903.59</v>
      </c>
    </row>
    <row r="3657" spans="1:18" x14ac:dyDescent="0.25">
      <c r="A3657" s="316" t="s">
        <v>12</v>
      </c>
      <c r="B3657" s="320" t="s">
        <v>13</v>
      </c>
      <c r="C3657" s="315"/>
      <c r="D3657" s="40"/>
      <c r="E3657" s="40"/>
      <c r="F3657" s="41">
        <f>SUM(F3658:F3667)</f>
        <v>741387.33000000007</v>
      </c>
      <c r="G3657" s="41">
        <f>+G3659+G3661+G3662+G3663+G3658+G3669</f>
        <v>4823459.1399999997</v>
      </c>
      <c r="H3657" s="41">
        <f t="shared" ref="H3657" si="189">SUM(H3658:H3669)</f>
        <v>3270508.74</v>
      </c>
      <c r="I3657" s="41">
        <f>SUM(I3658:I3669)</f>
        <v>1440104.1400000001</v>
      </c>
      <c r="J3657" s="41">
        <f>SUM(J3658:J3669)</f>
        <v>3218621.25</v>
      </c>
      <c r="K3657" s="41">
        <f t="shared" ref="K3657" si="190">SUM(K3658:K3669)</f>
        <v>5205328.83</v>
      </c>
      <c r="L3657" s="41">
        <f t="shared" ref="L3657:R3657" si="191">SUM(L3658:L3669)</f>
        <v>2012606.6400000001</v>
      </c>
      <c r="M3657" s="41">
        <f t="shared" si="191"/>
        <v>3219455.98</v>
      </c>
      <c r="N3657" s="41">
        <f t="shared" si="191"/>
        <v>2553608.17</v>
      </c>
      <c r="O3657" s="41">
        <f t="shared" si="191"/>
        <v>3710064.88</v>
      </c>
      <c r="P3657" s="41">
        <f t="shared" si="191"/>
        <v>3305144.36</v>
      </c>
      <c r="Q3657" s="41"/>
      <c r="R3657" s="41">
        <f t="shared" si="191"/>
        <v>33500289.459999997</v>
      </c>
    </row>
    <row r="3658" spans="1:18" x14ac:dyDescent="0.25">
      <c r="A3658" s="313"/>
      <c r="B3658" s="314" t="s">
        <v>14</v>
      </c>
      <c r="C3658" s="315"/>
      <c r="D3658" s="315"/>
      <c r="E3658" s="40"/>
      <c r="F3658" s="45">
        <v>164489.32</v>
      </c>
      <c r="G3658" s="45">
        <v>506422.8</v>
      </c>
      <c r="H3658" s="45">
        <v>409354.01</v>
      </c>
      <c r="I3658" s="45">
        <v>262674.03000000003</v>
      </c>
      <c r="J3658" s="45">
        <v>552634.66</v>
      </c>
      <c r="K3658" s="45">
        <v>932366.17</v>
      </c>
      <c r="L3658" s="45">
        <v>14170</v>
      </c>
      <c r="M3658" s="45">
        <v>494263.74</v>
      </c>
      <c r="N3658" s="45">
        <v>546855.93000000005</v>
      </c>
      <c r="O3658" s="45">
        <v>1150354.78</v>
      </c>
      <c r="P3658" s="45">
        <v>271260.15999999997</v>
      </c>
      <c r="Q3658" s="45"/>
      <c r="R3658" s="45">
        <f t="shared" ref="R3658:R3669" si="192">SUM(F3658:P3658)</f>
        <v>5304845.5999999996</v>
      </c>
    </row>
    <row r="3659" spans="1:18" x14ac:dyDescent="0.25">
      <c r="A3659" s="321"/>
      <c r="B3659" s="322" t="s">
        <v>15</v>
      </c>
      <c r="C3659" s="339"/>
      <c r="D3659" s="339"/>
      <c r="E3659" s="40"/>
      <c r="F3659" s="45">
        <v>0</v>
      </c>
      <c r="G3659" s="45">
        <v>0</v>
      </c>
      <c r="H3659" s="45">
        <v>200940.01</v>
      </c>
      <c r="I3659" s="45">
        <v>16980</v>
      </c>
      <c r="J3659" s="45">
        <v>166980.01</v>
      </c>
      <c r="K3659" s="45">
        <v>316980.02</v>
      </c>
      <c r="L3659" s="45">
        <v>16980</v>
      </c>
      <c r="M3659" s="45">
        <v>166980.01</v>
      </c>
      <c r="N3659" s="45">
        <v>166979.99</v>
      </c>
      <c r="O3659" s="45">
        <v>16980</v>
      </c>
      <c r="P3659" s="45">
        <v>193980</v>
      </c>
      <c r="Q3659" s="45"/>
      <c r="R3659" s="45">
        <f t="shared" si="192"/>
        <v>1263780.04</v>
      </c>
    </row>
    <row r="3660" spans="1:18" x14ac:dyDescent="0.25">
      <c r="A3660" s="313"/>
      <c r="B3660" s="314" t="s">
        <v>16</v>
      </c>
      <c r="C3660" s="315"/>
      <c r="D3660" s="315"/>
      <c r="E3660" s="40"/>
      <c r="F3660" s="45">
        <v>0</v>
      </c>
      <c r="G3660" s="45">
        <v>0</v>
      </c>
      <c r="H3660" s="45">
        <v>284927.5</v>
      </c>
      <c r="I3660" s="45">
        <v>0</v>
      </c>
      <c r="J3660" s="45">
        <v>0</v>
      </c>
      <c r="K3660" s="45">
        <v>723350</v>
      </c>
      <c r="L3660" s="45">
        <v>0</v>
      </c>
      <c r="M3660" s="45">
        <v>390600</v>
      </c>
      <c r="N3660" s="45">
        <v>0</v>
      </c>
      <c r="O3660" s="45">
        <v>90500</v>
      </c>
      <c r="P3660" s="45">
        <v>49000</v>
      </c>
      <c r="Q3660" s="45"/>
      <c r="R3660" s="45">
        <f t="shared" si="192"/>
        <v>1538377.5</v>
      </c>
    </row>
    <row r="3661" spans="1:18" x14ac:dyDescent="0.25">
      <c r="A3661" s="313"/>
      <c r="B3661" s="339" t="s">
        <v>17</v>
      </c>
      <c r="C3661" s="339"/>
      <c r="D3661" s="339"/>
      <c r="E3661" s="40"/>
      <c r="F3661" s="45">
        <v>0</v>
      </c>
      <c r="G3661" s="45">
        <v>0</v>
      </c>
      <c r="H3661" s="45">
        <v>0</v>
      </c>
      <c r="I3661" s="45">
        <v>0</v>
      </c>
      <c r="J3661" s="45">
        <v>0</v>
      </c>
      <c r="K3661" s="45">
        <v>0</v>
      </c>
      <c r="L3661" s="45">
        <v>0</v>
      </c>
      <c r="M3661" s="45">
        <v>0</v>
      </c>
      <c r="N3661" s="45">
        <v>0</v>
      </c>
      <c r="O3661" s="45">
        <v>0</v>
      </c>
      <c r="P3661" s="45">
        <v>0</v>
      </c>
      <c r="Q3661" s="45"/>
      <c r="R3661" s="45">
        <f t="shared" si="192"/>
        <v>0</v>
      </c>
    </row>
    <row r="3662" spans="1:18" x14ac:dyDescent="0.25">
      <c r="A3662" s="313"/>
      <c r="B3662" s="314" t="s">
        <v>18</v>
      </c>
      <c r="C3662" s="315"/>
      <c r="D3662" s="315"/>
      <c r="E3662" s="52"/>
      <c r="F3662" s="45">
        <v>450000.01</v>
      </c>
      <c r="G3662" s="45">
        <v>1935766.16</v>
      </c>
      <c r="H3662" s="45">
        <v>1039478.08</v>
      </c>
      <c r="I3662" s="45">
        <v>956548.11</v>
      </c>
      <c r="J3662" s="45">
        <v>1507618.1</v>
      </c>
      <c r="K3662" s="45">
        <v>1359548.1</v>
      </c>
      <c r="L3662" s="45">
        <f>1181918.1+17700</f>
        <v>1199618.1000000001</v>
      </c>
      <c r="M3662" s="45">
        <v>1141922.08</v>
      </c>
      <c r="N3662" s="45">
        <v>974618.1</v>
      </c>
      <c r="O3662" s="45">
        <v>1462601.1</v>
      </c>
      <c r="P3662" s="45">
        <v>1392909.17</v>
      </c>
      <c r="Q3662" s="45"/>
      <c r="R3662" s="45">
        <f t="shared" si="192"/>
        <v>13420627.109999999</v>
      </c>
    </row>
    <row r="3663" spans="1:18" x14ac:dyDescent="0.25">
      <c r="A3663" s="313"/>
      <c r="B3663" s="314" t="s">
        <v>19</v>
      </c>
      <c r="C3663" s="315"/>
      <c r="D3663" s="315"/>
      <c r="E3663" s="40"/>
      <c r="F3663" s="45">
        <v>126898</v>
      </c>
      <c r="G3663" s="45">
        <v>1973143.58</v>
      </c>
      <c r="H3663" s="45">
        <v>126898</v>
      </c>
      <c r="I3663" s="45">
        <v>25582</v>
      </c>
      <c r="J3663" s="45">
        <v>124933</v>
      </c>
      <c r="K3663" s="45">
        <v>0</v>
      </c>
      <c r="L3663" s="45">
        <v>228074</v>
      </c>
      <c r="M3663" s="45">
        <v>169808.61</v>
      </c>
      <c r="N3663" s="45">
        <v>44875.61</v>
      </c>
      <c r="O3663" s="45">
        <v>221672</v>
      </c>
      <c r="P3663" s="45">
        <v>94234</v>
      </c>
      <c r="Q3663" s="45"/>
      <c r="R3663" s="45">
        <f t="shared" si="192"/>
        <v>3136118.8</v>
      </c>
    </row>
    <row r="3664" spans="1:18" x14ac:dyDescent="0.25">
      <c r="A3664" s="313"/>
      <c r="B3664" s="314" t="s">
        <v>197</v>
      </c>
      <c r="C3664" s="315"/>
      <c r="D3664" s="315"/>
      <c r="E3664" s="40"/>
      <c r="F3664" s="45">
        <v>0</v>
      </c>
      <c r="G3664" s="45">
        <v>0</v>
      </c>
      <c r="H3664" s="45">
        <v>0</v>
      </c>
      <c r="I3664" s="45">
        <v>0</v>
      </c>
      <c r="J3664" s="45">
        <v>0</v>
      </c>
      <c r="K3664" s="45">
        <v>0</v>
      </c>
      <c r="L3664" s="45">
        <v>0</v>
      </c>
      <c r="M3664" s="45">
        <v>0</v>
      </c>
      <c r="N3664" s="45">
        <v>0</v>
      </c>
      <c r="O3664" s="45">
        <v>0</v>
      </c>
      <c r="P3664" s="45">
        <v>0</v>
      </c>
      <c r="Q3664" s="45"/>
      <c r="R3664" s="45">
        <f t="shared" si="192"/>
        <v>0</v>
      </c>
    </row>
    <row r="3665" spans="1:18" x14ac:dyDescent="0.25">
      <c r="A3665" s="313"/>
      <c r="B3665" s="322" t="s">
        <v>20</v>
      </c>
      <c r="C3665" s="315"/>
      <c r="D3665" s="315"/>
      <c r="E3665" s="40"/>
      <c r="F3665" s="45">
        <v>0</v>
      </c>
      <c r="G3665" s="45">
        <v>0</v>
      </c>
      <c r="H3665" s="45">
        <v>746300</v>
      </c>
      <c r="I3665" s="45">
        <v>0</v>
      </c>
      <c r="J3665" s="45">
        <v>253749.94</v>
      </c>
      <c r="K3665" s="45">
        <v>499810</v>
      </c>
      <c r="L3665" s="45">
        <v>0</v>
      </c>
      <c r="M3665" s="45">
        <v>249725</v>
      </c>
      <c r="N3665" s="45">
        <v>249050</v>
      </c>
      <c r="O3665" s="45">
        <v>249030</v>
      </c>
      <c r="P3665" s="45">
        <v>237384.98</v>
      </c>
      <c r="Q3665" s="45"/>
      <c r="R3665" s="45">
        <f t="shared" si="192"/>
        <v>2485049.92</v>
      </c>
    </row>
    <row r="3666" spans="1:18" x14ac:dyDescent="0.25">
      <c r="A3666" s="313"/>
      <c r="B3666" s="339" t="s">
        <v>21</v>
      </c>
      <c r="C3666" s="339"/>
      <c r="D3666" s="339"/>
      <c r="E3666" s="339"/>
      <c r="F3666" s="45">
        <v>0</v>
      </c>
      <c r="G3666" s="45">
        <v>0</v>
      </c>
      <c r="H3666" s="45">
        <v>0</v>
      </c>
      <c r="I3666" s="45">
        <v>0</v>
      </c>
      <c r="J3666" s="45">
        <v>0</v>
      </c>
      <c r="K3666" s="45">
        <v>0</v>
      </c>
      <c r="L3666" s="45">
        <v>0</v>
      </c>
      <c r="M3666" s="45">
        <v>0</v>
      </c>
      <c r="N3666" s="45">
        <v>0</v>
      </c>
      <c r="O3666" s="45">
        <v>0</v>
      </c>
      <c r="P3666" s="45">
        <v>0</v>
      </c>
      <c r="Q3666" s="45"/>
      <c r="R3666" s="45">
        <f t="shared" si="192"/>
        <v>0</v>
      </c>
    </row>
    <row r="3667" spans="1:18" x14ac:dyDescent="0.25">
      <c r="A3667" s="313"/>
      <c r="B3667" s="322" t="s">
        <v>22</v>
      </c>
      <c r="C3667" s="339"/>
      <c r="D3667" s="339"/>
      <c r="E3667" s="339"/>
      <c r="F3667" s="45">
        <v>0</v>
      </c>
      <c r="G3667" s="45">
        <v>0</v>
      </c>
      <c r="H3667" s="45">
        <v>54484.54</v>
      </c>
      <c r="I3667" s="45">
        <v>178320</v>
      </c>
      <c r="J3667" s="45">
        <v>204484.54</v>
      </c>
      <c r="K3667" s="45">
        <v>204484.54</v>
      </c>
      <c r="L3667" s="45">
        <v>204484.54</v>
      </c>
      <c r="M3667" s="45">
        <v>204484.54</v>
      </c>
      <c r="N3667" s="45">
        <v>204484.54</v>
      </c>
      <c r="O3667" s="45">
        <v>150000</v>
      </c>
      <c r="P3667" s="45">
        <v>404484.55</v>
      </c>
      <c r="Q3667" s="45"/>
      <c r="R3667" s="45">
        <f t="shared" si="192"/>
        <v>1809711.79</v>
      </c>
    </row>
    <row r="3668" spans="1:18" x14ac:dyDescent="0.25">
      <c r="A3668" s="313"/>
      <c r="B3668" s="322" t="s">
        <v>23</v>
      </c>
      <c r="C3668" s="339"/>
      <c r="D3668" s="339"/>
      <c r="E3668" s="40"/>
      <c r="F3668" s="45">
        <v>0</v>
      </c>
      <c r="G3668" s="45">
        <v>0</v>
      </c>
      <c r="H3668" s="45">
        <v>0</v>
      </c>
      <c r="I3668" s="45">
        <v>0</v>
      </c>
      <c r="J3668" s="45">
        <v>0</v>
      </c>
      <c r="K3668" s="45">
        <v>0</v>
      </c>
      <c r="L3668" s="45">
        <v>0</v>
      </c>
      <c r="M3668" s="45">
        <v>0</v>
      </c>
      <c r="N3668" s="45">
        <v>0</v>
      </c>
      <c r="O3668" s="45">
        <v>0</v>
      </c>
      <c r="P3668" s="45">
        <v>0</v>
      </c>
      <c r="Q3668" s="45"/>
      <c r="R3668" s="45">
        <f t="shared" si="192"/>
        <v>0</v>
      </c>
    </row>
    <row r="3669" spans="1:18" x14ac:dyDescent="0.25">
      <c r="A3669" s="313"/>
      <c r="B3669" s="339" t="s">
        <v>215</v>
      </c>
      <c r="C3669" s="339"/>
      <c r="D3669" s="339"/>
      <c r="E3669" s="40"/>
      <c r="F3669" s="45">
        <v>0</v>
      </c>
      <c r="G3669" s="45">
        <v>408126.6</v>
      </c>
      <c r="H3669" s="45">
        <v>408126.6</v>
      </c>
      <c r="I3669" s="45">
        <v>0</v>
      </c>
      <c r="J3669" s="45">
        <v>408221</v>
      </c>
      <c r="K3669" s="45">
        <v>1168790</v>
      </c>
      <c r="L3669" s="45">
        <v>349280</v>
      </c>
      <c r="M3669" s="45">
        <v>401672</v>
      </c>
      <c r="N3669" s="45">
        <v>366744</v>
      </c>
      <c r="O3669" s="45">
        <v>368927</v>
      </c>
      <c r="P3669" s="45">
        <v>661891.5</v>
      </c>
      <c r="Q3669" s="45"/>
      <c r="R3669" s="45">
        <f t="shared" si="192"/>
        <v>4541778.7</v>
      </c>
    </row>
    <row r="3670" spans="1:18" x14ac:dyDescent="0.25">
      <c r="A3670" s="316" t="s">
        <v>24</v>
      </c>
      <c r="B3670" s="320" t="s">
        <v>25</v>
      </c>
      <c r="C3670" s="315"/>
      <c r="D3670" s="40"/>
      <c r="E3670" s="40"/>
      <c r="F3670" s="41">
        <f>+F3673+F3671+F3672+F3674+F3675+F3676+F3677</f>
        <v>1449043.16</v>
      </c>
      <c r="G3670" s="41">
        <f>+G3673+G3671+G3672+G3674+G3675+G3676+G3677</f>
        <v>2048575.51</v>
      </c>
      <c r="H3670" s="41">
        <f t="shared" ref="H3670:M3670" si="193">SUM(H3671:H3680)</f>
        <v>8426304.1999999993</v>
      </c>
      <c r="I3670" s="41">
        <f t="shared" si="193"/>
        <v>2694928.26</v>
      </c>
      <c r="J3670" s="41">
        <f t="shared" si="193"/>
        <v>1887568.7</v>
      </c>
      <c r="K3670" s="41">
        <f t="shared" si="193"/>
        <v>4919880.34</v>
      </c>
      <c r="L3670" s="41">
        <f t="shared" si="193"/>
        <v>5463555.1400000006</v>
      </c>
      <c r="M3670" s="41">
        <f t="shared" si="193"/>
        <v>5785803.2799999993</v>
      </c>
      <c r="N3670" s="41">
        <f>SUM(N3671:N3680)</f>
        <v>5988021.7000000002</v>
      </c>
      <c r="O3670" s="41">
        <f>SUM(O3671:O3680)</f>
        <v>5887966.2300000004</v>
      </c>
      <c r="P3670" s="41">
        <f>SUM(P3671:P3680)</f>
        <v>1750372.2000000002</v>
      </c>
      <c r="Q3670" s="41"/>
      <c r="R3670" s="41">
        <f>SUM(R3671:R3680)</f>
        <v>46302018.719999999</v>
      </c>
    </row>
    <row r="3671" spans="1:18" x14ac:dyDescent="0.25">
      <c r="A3671" s="313"/>
      <c r="B3671" s="339" t="s">
        <v>216</v>
      </c>
      <c r="C3671" s="339"/>
      <c r="D3671" s="339"/>
      <c r="E3671" s="40"/>
      <c r="F3671" s="45">
        <v>0</v>
      </c>
      <c r="G3671" s="45">
        <v>341940.2</v>
      </c>
      <c r="H3671" s="45">
        <v>1534209.8</v>
      </c>
      <c r="I3671" s="45">
        <v>368861.6</v>
      </c>
      <c r="J3671" s="45">
        <v>168228.2</v>
      </c>
      <c r="K3671" s="45">
        <v>214931.1</v>
      </c>
      <c r="L3671" s="45">
        <v>0</v>
      </c>
      <c r="M3671" s="45">
        <v>346256.2</v>
      </c>
      <c r="N3671" s="45">
        <v>1245897.7</v>
      </c>
      <c r="O3671" s="45">
        <v>900945.5</v>
      </c>
      <c r="P3671" s="45">
        <v>112624.88</v>
      </c>
      <c r="Q3671" s="45"/>
      <c r="R3671" s="45">
        <f t="shared" ref="R3671:R3680" si="194">SUM(F3671:P3671)</f>
        <v>5233895.1800000006</v>
      </c>
    </row>
    <row r="3672" spans="1:18" x14ac:dyDescent="0.25">
      <c r="A3672" s="313"/>
      <c r="B3672" s="314" t="s">
        <v>26</v>
      </c>
      <c r="C3672" s="315"/>
      <c r="D3672" s="315"/>
      <c r="E3672" s="40"/>
      <c r="F3672" s="45">
        <v>0</v>
      </c>
      <c r="G3672" s="45">
        <v>0</v>
      </c>
      <c r="H3672" s="45">
        <v>0</v>
      </c>
      <c r="I3672" s="45">
        <v>428104</v>
      </c>
      <c r="J3672" s="45">
        <v>0</v>
      </c>
      <c r="K3672" s="45">
        <v>11698.51</v>
      </c>
      <c r="L3672" s="45">
        <v>54870</v>
      </c>
      <c r="M3672" s="45">
        <v>0</v>
      </c>
      <c r="N3672" s="45">
        <v>0</v>
      </c>
      <c r="O3672" s="45">
        <v>0</v>
      </c>
      <c r="P3672" s="45">
        <v>0</v>
      </c>
      <c r="Q3672" s="45"/>
      <c r="R3672" s="45">
        <f t="shared" si="194"/>
        <v>494672.51</v>
      </c>
    </row>
    <row r="3673" spans="1:18" x14ac:dyDescent="0.25">
      <c r="A3673" s="313"/>
      <c r="B3673" s="339" t="s">
        <v>217</v>
      </c>
      <c r="C3673" s="339"/>
      <c r="D3673" s="339"/>
      <c r="E3673" s="40"/>
      <c r="F3673" s="45">
        <v>0</v>
      </c>
      <c r="G3673" s="45">
        <v>0</v>
      </c>
      <c r="H3673" s="45">
        <v>0</v>
      </c>
      <c r="I3673" s="45">
        <v>0</v>
      </c>
      <c r="J3673" s="45">
        <v>0</v>
      </c>
      <c r="K3673" s="45">
        <v>0</v>
      </c>
      <c r="L3673" s="45">
        <v>0</v>
      </c>
      <c r="M3673" s="45">
        <v>495750.87</v>
      </c>
      <c r="N3673" s="45">
        <v>0</v>
      </c>
      <c r="O3673" s="45">
        <v>0</v>
      </c>
      <c r="P3673" s="45">
        <v>0</v>
      </c>
      <c r="Q3673" s="45"/>
      <c r="R3673" s="45">
        <f t="shared" si="194"/>
        <v>495750.87</v>
      </c>
    </row>
    <row r="3674" spans="1:18" x14ac:dyDescent="0.25">
      <c r="A3674" s="313"/>
      <c r="B3674" s="339" t="s">
        <v>27</v>
      </c>
      <c r="C3674" s="339"/>
      <c r="D3674" s="339"/>
      <c r="E3674" s="40"/>
      <c r="F3674" s="45">
        <v>0</v>
      </c>
      <c r="G3674" s="45">
        <v>0</v>
      </c>
      <c r="H3674" s="45">
        <v>0</v>
      </c>
      <c r="I3674" s="45">
        <v>0</v>
      </c>
      <c r="J3674" s="45">
        <v>0</v>
      </c>
      <c r="K3674" s="45">
        <v>0</v>
      </c>
      <c r="L3674" s="45">
        <v>0</v>
      </c>
      <c r="M3674" s="45">
        <v>0</v>
      </c>
      <c r="N3674" s="45">
        <v>0</v>
      </c>
      <c r="O3674" s="45">
        <v>0</v>
      </c>
      <c r="P3674" s="45">
        <v>0</v>
      </c>
      <c r="Q3674" s="45"/>
      <c r="R3674" s="45">
        <f t="shared" si="194"/>
        <v>0</v>
      </c>
    </row>
    <row r="3675" spans="1:18" x14ac:dyDescent="0.25">
      <c r="A3675" s="313"/>
      <c r="B3675" s="339" t="s">
        <v>218</v>
      </c>
      <c r="C3675" s="339"/>
      <c r="D3675" s="339"/>
      <c r="E3675" s="40"/>
      <c r="F3675" s="45">
        <v>0</v>
      </c>
      <c r="G3675" s="45">
        <v>0</v>
      </c>
      <c r="H3675" s="45">
        <v>0</v>
      </c>
      <c r="I3675" s="45">
        <v>0</v>
      </c>
      <c r="J3675" s="45">
        <v>0</v>
      </c>
      <c r="K3675" s="45">
        <f>162792.9+224701.5</f>
        <v>387494.40000000002</v>
      </c>
      <c r="L3675" s="45">
        <f>91332-17700</f>
        <v>73632</v>
      </c>
      <c r="M3675" s="45">
        <v>1231920</v>
      </c>
      <c r="N3675" s="45">
        <v>0</v>
      </c>
      <c r="O3675" s="45">
        <v>0</v>
      </c>
      <c r="P3675" s="45">
        <v>0</v>
      </c>
      <c r="Q3675" s="45"/>
      <c r="R3675" s="45">
        <f t="shared" si="194"/>
        <v>1693046.4</v>
      </c>
    </row>
    <row r="3676" spans="1:18" x14ac:dyDescent="0.25">
      <c r="A3676" s="313"/>
      <c r="B3676" s="339" t="s">
        <v>219</v>
      </c>
      <c r="C3676" s="339"/>
      <c r="D3676" s="339"/>
      <c r="E3676" s="40"/>
      <c r="F3676" s="45">
        <v>0</v>
      </c>
      <c r="G3676" s="45">
        <v>0</v>
      </c>
      <c r="H3676" s="45">
        <v>1700000</v>
      </c>
      <c r="I3676" s="45">
        <v>0</v>
      </c>
      <c r="J3676" s="45">
        <v>0</v>
      </c>
      <c r="K3676" s="45">
        <v>300136.49</v>
      </c>
      <c r="L3676" s="45">
        <v>2031975.67</v>
      </c>
      <c r="M3676" s="45">
        <f>485469.53+353632.01</f>
        <v>839101.54</v>
      </c>
      <c r="N3676" s="45">
        <v>1390533.3</v>
      </c>
      <c r="O3676" s="45">
        <v>1847181.77</v>
      </c>
      <c r="P3676" s="45">
        <v>0</v>
      </c>
      <c r="Q3676" s="45"/>
      <c r="R3676" s="45">
        <f t="shared" si="194"/>
        <v>8108928.7699999996</v>
      </c>
    </row>
    <row r="3677" spans="1:18" x14ac:dyDescent="0.25">
      <c r="A3677" s="313"/>
      <c r="B3677" s="322" t="s">
        <v>200</v>
      </c>
      <c r="C3677" s="339"/>
      <c r="D3677" s="339"/>
      <c r="E3677" s="40"/>
      <c r="F3677" s="45">
        <v>1449043.16</v>
      </c>
      <c r="G3677" s="45">
        <v>1706635.31</v>
      </c>
      <c r="H3677" s="45">
        <v>2298413.81</v>
      </c>
      <c r="I3677" s="45">
        <v>1611312.82</v>
      </c>
      <c r="J3677" s="45">
        <v>1650840.56</v>
      </c>
      <c r="K3677" s="45">
        <v>2911361.93</v>
      </c>
      <c r="L3677" s="45">
        <v>1843761.82</v>
      </c>
      <c r="M3677" s="45">
        <v>1895602.73</v>
      </c>
      <c r="N3677" s="45">
        <v>1841898.11</v>
      </c>
      <c r="O3677" s="45">
        <v>1703446.77</v>
      </c>
      <c r="P3677" s="45">
        <v>1637747.32</v>
      </c>
      <c r="Q3677" s="45"/>
      <c r="R3677" s="45">
        <f t="shared" si="194"/>
        <v>20550064.34</v>
      </c>
    </row>
    <row r="3678" spans="1:18" x14ac:dyDescent="0.25">
      <c r="A3678" s="313"/>
      <c r="B3678" s="54" t="s">
        <v>30</v>
      </c>
      <c r="C3678" s="339"/>
      <c r="D3678" s="339"/>
      <c r="E3678" s="54"/>
      <c r="F3678" s="45">
        <v>0</v>
      </c>
      <c r="G3678" s="45">
        <v>0</v>
      </c>
      <c r="H3678" s="45">
        <v>0</v>
      </c>
      <c r="I3678" s="45">
        <v>0</v>
      </c>
      <c r="J3678" s="45">
        <v>0</v>
      </c>
      <c r="K3678" s="45">
        <v>0</v>
      </c>
      <c r="L3678" s="45">
        <v>0</v>
      </c>
      <c r="M3678" s="45">
        <v>0</v>
      </c>
      <c r="N3678" s="45">
        <v>0</v>
      </c>
      <c r="O3678" s="45">
        <v>0</v>
      </c>
      <c r="P3678" s="45">
        <v>0</v>
      </c>
      <c r="Q3678" s="45"/>
      <c r="R3678" s="45">
        <f t="shared" si="194"/>
        <v>0</v>
      </c>
    </row>
    <row r="3679" spans="1:18" x14ac:dyDescent="0.25">
      <c r="A3679" s="313"/>
      <c r="B3679" s="54" t="s">
        <v>31</v>
      </c>
      <c r="C3679" s="339"/>
      <c r="D3679" s="339"/>
      <c r="E3679" s="54"/>
      <c r="F3679" s="45">
        <v>0</v>
      </c>
      <c r="G3679" s="45">
        <v>0</v>
      </c>
      <c r="H3679" s="45">
        <v>0</v>
      </c>
      <c r="I3679" s="45">
        <v>0</v>
      </c>
      <c r="J3679" s="45">
        <v>0</v>
      </c>
      <c r="K3679" s="45">
        <v>0</v>
      </c>
      <c r="L3679" s="45">
        <v>0</v>
      </c>
      <c r="M3679" s="45">
        <v>0</v>
      </c>
      <c r="N3679" s="45">
        <v>0</v>
      </c>
      <c r="O3679" s="45">
        <v>0</v>
      </c>
      <c r="P3679" s="45">
        <v>0</v>
      </c>
      <c r="Q3679" s="45"/>
      <c r="R3679" s="45">
        <f t="shared" si="194"/>
        <v>0</v>
      </c>
    </row>
    <row r="3680" spans="1:18" x14ac:dyDescent="0.25">
      <c r="A3680" s="313"/>
      <c r="B3680" s="339" t="s">
        <v>32</v>
      </c>
      <c r="C3680" s="339"/>
      <c r="D3680" s="339"/>
      <c r="E3680" s="40"/>
      <c r="F3680" s="45">
        <v>0</v>
      </c>
      <c r="G3680" s="45">
        <v>0</v>
      </c>
      <c r="H3680" s="45">
        <v>2893680.59</v>
      </c>
      <c r="I3680" s="45">
        <v>286649.84000000003</v>
      </c>
      <c r="J3680" s="45">
        <v>68499.94</v>
      </c>
      <c r="K3680" s="45">
        <v>1094257.9099999999</v>
      </c>
      <c r="L3680" s="45">
        <v>1459315.65</v>
      </c>
      <c r="M3680" s="45">
        <v>977171.94</v>
      </c>
      <c r="N3680" s="45">
        <v>1509692.59</v>
      </c>
      <c r="O3680" s="45">
        <v>1436392.19</v>
      </c>
      <c r="P3680" s="45">
        <v>0</v>
      </c>
      <c r="Q3680" s="45"/>
      <c r="R3680" s="45">
        <f t="shared" si="194"/>
        <v>9725660.6499999985</v>
      </c>
    </row>
    <row r="3681" spans="1:18" x14ac:dyDescent="0.25">
      <c r="A3681" s="316" t="s">
        <v>33</v>
      </c>
      <c r="B3681" s="320" t="s">
        <v>34</v>
      </c>
      <c r="C3681" s="315"/>
      <c r="D3681" s="40"/>
      <c r="E3681" s="40"/>
      <c r="F3681" s="41">
        <v>0</v>
      </c>
      <c r="G3681" s="41">
        <v>0</v>
      </c>
      <c r="H3681" s="41">
        <v>0</v>
      </c>
      <c r="I3681" s="41">
        <v>0</v>
      </c>
      <c r="J3681" s="41">
        <v>0</v>
      </c>
      <c r="K3681" s="41">
        <v>0</v>
      </c>
      <c r="L3681" s="41">
        <v>0</v>
      </c>
      <c r="M3681" s="41">
        <v>0</v>
      </c>
      <c r="N3681" s="41">
        <v>0</v>
      </c>
      <c r="O3681" s="41">
        <v>0</v>
      </c>
      <c r="P3681" s="41">
        <v>0</v>
      </c>
      <c r="Q3681" s="41"/>
      <c r="R3681" s="41">
        <v>0</v>
      </c>
    </row>
    <row r="3682" spans="1:18" x14ac:dyDescent="0.25">
      <c r="A3682" s="313"/>
      <c r="B3682" s="411" t="s">
        <v>35</v>
      </c>
      <c r="C3682" s="411"/>
      <c r="D3682" s="411"/>
      <c r="E3682" s="411"/>
      <c r="F3682" s="45">
        <v>0</v>
      </c>
      <c r="G3682" s="45">
        <v>0</v>
      </c>
      <c r="H3682" s="45">
        <v>0</v>
      </c>
      <c r="I3682" s="45">
        <v>0</v>
      </c>
      <c r="J3682" s="45">
        <v>0</v>
      </c>
      <c r="K3682" s="45">
        <v>0</v>
      </c>
      <c r="L3682" s="45">
        <v>0</v>
      </c>
      <c r="M3682" s="45">
        <v>0</v>
      </c>
      <c r="N3682" s="45">
        <v>0</v>
      </c>
      <c r="O3682" s="45">
        <v>0</v>
      </c>
      <c r="P3682" s="45">
        <v>0</v>
      </c>
      <c r="Q3682" s="45"/>
      <c r="R3682" s="45">
        <f>SUM(F3682:I3682)</f>
        <v>0</v>
      </c>
    </row>
    <row r="3683" spans="1:18" x14ac:dyDescent="0.25">
      <c r="A3683" s="313"/>
      <c r="B3683" s="322" t="s">
        <v>36</v>
      </c>
      <c r="C3683" s="339"/>
      <c r="D3683" s="339"/>
      <c r="E3683" s="339"/>
      <c r="F3683" s="45">
        <v>0</v>
      </c>
      <c r="G3683" s="45">
        <v>0</v>
      </c>
      <c r="H3683" s="45">
        <v>0</v>
      </c>
      <c r="I3683" s="45">
        <v>0</v>
      </c>
      <c r="J3683" s="45">
        <v>0</v>
      </c>
      <c r="K3683" s="45">
        <v>0</v>
      </c>
      <c r="L3683" s="45">
        <v>0</v>
      </c>
      <c r="M3683" s="45">
        <v>0</v>
      </c>
      <c r="N3683" s="45">
        <v>0</v>
      </c>
      <c r="O3683" s="45">
        <v>0</v>
      </c>
      <c r="P3683" s="45">
        <v>0</v>
      </c>
      <c r="Q3683" s="45"/>
      <c r="R3683" s="45">
        <f>SUM(F3683:I3683)</f>
        <v>0</v>
      </c>
    </row>
    <row r="3684" spans="1:18" x14ac:dyDescent="0.25">
      <c r="A3684" s="313"/>
      <c r="B3684" s="322" t="s">
        <v>37</v>
      </c>
      <c r="C3684" s="339"/>
      <c r="D3684" s="339"/>
      <c r="E3684" s="40"/>
      <c r="F3684" s="45">
        <v>0</v>
      </c>
      <c r="G3684" s="45">
        <v>0</v>
      </c>
      <c r="H3684" s="45">
        <v>0</v>
      </c>
      <c r="I3684" s="45">
        <v>0</v>
      </c>
      <c r="J3684" s="45">
        <v>0</v>
      </c>
      <c r="K3684" s="45">
        <v>0</v>
      </c>
      <c r="L3684" s="45">
        <v>0</v>
      </c>
      <c r="M3684" s="45">
        <v>0</v>
      </c>
      <c r="N3684" s="45">
        <v>0</v>
      </c>
      <c r="O3684" s="45">
        <v>0</v>
      </c>
      <c r="P3684" s="45">
        <v>0</v>
      </c>
      <c r="Q3684" s="45"/>
      <c r="R3684" s="45">
        <f>SUM(F3684:I3684)</f>
        <v>0</v>
      </c>
    </row>
    <row r="3685" spans="1:18" x14ac:dyDescent="0.25">
      <c r="A3685" s="313"/>
      <c r="B3685" s="322" t="s">
        <v>38</v>
      </c>
      <c r="C3685" s="339"/>
      <c r="D3685" s="339"/>
      <c r="E3685" s="40"/>
      <c r="F3685" s="45">
        <v>0</v>
      </c>
      <c r="G3685" s="45">
        <v>0</v>
      </c>
      <c r="H3685" s="45">
        <v>0</v>
      </c>
      <c r="I3685" s="45">
        <v>0</v>
      </c>
      <c r="J3685" s="45">
        <v>0</v>
      </c>
      <c r="K3685" s="45">
        <v>0</v>
      </c>
      <c r="L3685" s="45">
        <v>0</v>
      </c>
      <c r="M3685" s="45">
        <v>0</v>
      </c>
      <c r="N3685" s="45">
        <v>0</v>
      </c>
      <c r="O3685" s="45">
        <v>0</v>
      </c>
      <c r="P3685" s="45">
        <v>0</v>
      </c>
      <c r="Q3685" s="45"/>
      <c r="R3685" s="45">
        <f>SUM(F3685:I3685)</f>
        <v>0</v>
      </c>
    </row>
    <row r="3686" spans="1:18" x14ac:dyDescent="0.25">
      <c r="A3686" s="313"/>
      <c r="B3686" s="322" t="s">
        <v>39</v>
      </c>
      <c r="C3686" s="339"/>
      <c r="D3686" s="339"/>
      <c r="E3686" s="40"/>
      <c r="F3686" s="45">
        <v>0</v>
      </c>
      <c r="G3686" s="45">
        <v>0</v>
      </c>
      <c r="H3686" s="45">
        <v>0</v>
      </c>
      <c r="I3686" s="45">
        <v>0</v>
      </c>
      <c r="J3686" s="45">
        <v>0</v>
      </c>
      <c r="K3686" s="45">
        <v>0</v>
      </c>
      <c r="L3686" s="45">
        <v>0</v>
      </c>
      <c r="M3686" s="45">
        <v>0</v>
      </c>
      <c r="N3686" s="45">
        <v>0</v>
      </c>
      <c r="O3686" s="45">
        <v>0</v>
      </c>
      <c r="P3686" s="45">
        <v>0</v>
      </c>
      <c r="Q3686" s="45"/>
      <c r="R3686" s="45">
        <f>SUM(F3686:I3686)</f>
        <v>0</v>
      </c>
    </row>
    <row r="3687" spans="1:18" x14ac:dyDescent="0.25">
      <c r="A3687" s="313"/>
      <c r="B3687" s="322" t="s">
        <v>40</v>
      </c>
      <c r="C3687" s="339"/>
      <c r="D3687" s="339"/>
      <c r="E3687" s="40"/>
      <c r="F3687" s="45">
        <v>0</v>
      </c>
      <c r="G3687" s="45">
        <v>0</v>
      </c>
      <c r="H3687" s="45">
        <v>0</v>
      </c>
      <c r="I3687" s="45">
        <v>0</v>
      </c>
      <c r="J3687" s="45">
        <v>0</v>
      </c>
      <c r="K3687" s="45">
        <v>0</v>
      </c>
      <c r="L3687" s="45">
        <v>0</v>
      </c>
      <c r="M3687" s="45">
        <v>0</v>
      </c>
      <c r="N3687" s="45">
        <v>0</v>
      </c>
      <c r="O3687" s="45">
        <v>0</v>
      </c>
      <c r="P3687" s="45">
        <v>0</v>
      </c>
      <c r="Q3687" s="45"/>
      <c r="R3687" s="45">
        <f t="shared" ref="R3687:R3693" si="195">SUM(F3687:H3687)</f>
        <v>0</v>
      </c>
    </row>
    <row r="3688" spans="1:18" x14ac:dyDescent="0.25">
      <c r="A3688" s="313"/>
      <c r="B3688" s="322" t="s">
        <v>41</v>
      </c>
      <c r="C3688" s="339"/>
      <c r="D3688" s="339"/>
      <c r="E3688" s="40"/>
      <c r="F3688" s="45">
        <v>0</v>
      </c>
      <c r="G3688" s="45">
        <v>0</v>
      </c>
      <c r="H3688" s="45">
        <v>0</v>
      </c>
      <c r="I3688" s="45">
        <v>0</v>
      </c>
      <c r="J3688" s="45">
        <v>0</v>
      </c>
      <c r="K3688" s="45">
        <v>0</v>
      </c>
      <c r="L3688" s="45">
        <v>0</v>
      </c>
      <c r="M3688" s="45">
        <v>0</v>
      </c>
      <c r="N3688" s="45">
        <v>0</v>
      </c>
      <c r="O3688" s="45">
        <v>0</v>
      </c>
      <c r="P3688" s="45">
        <v>0</v>
      </c>
      <c r="Q3688" s="45"/>
      <c r="R3688" s="45">
        <f t="shared" si="195"/>
        <v>0</v>
      </c>
    </row>
    <row r="3689" spans="1:18" x14ac:dyDescent="0.25">
      <c r="A3689" s="313"/>
      <c r="B3689" s="322" t="s">
        <v>42</v>
      </c>
      <c r="C3689" s="339"/>
      <c r="D3689" s="339"/>
      <c r="E3689" s="40"/>
      <c r="F3689" s="45">
        <v>0</v>
      </c>
      <c r="G3689" s="45">
        <v>0</v>
      </c>
      <c r="H3689" s="45">
        <v>0</v>
      </c>
      <c r="I3689" s="45">
        <v>0</v>
      </c>
      <c r="J3689" s="45">
        <v>0</v>
      </c>
      <c r="K3689" s="45">
        <v>0</v>
      </c>
      <c r="L3689" s="45">
        <v>0</v>
      </c>
      <c r="M3689" s="45">
        <v>0</v>
      </c>
      <c r="N3689" s="45">
        <v>0</v>
      </c>
      <c r="O3689" s="45">
        <v>0</v>
      </c>
      <c r="P3689" s="45">
        <v>0</v>
      </c>
      <c r="Q3689" s="45"/>
      <c r="R3689" s="45">
        <f t="shared" si="195"/>
        <v>0</v>
      </c>
    </row>
    <row r="3690" spans="1:18" x14ac:dyDescent="0.25">
      <c r="A3690" s="313"/>
      <c r="B3690" s="322" t="s">
        <v>41</v>
      </c>
      <c r="C3690" s="339"/>
      <c r="D3690" s="339"/>
      <c r="E3690" s="40"/>
      <c r="F3690" s="45">
        <v>0</v>
      </c>
      <c r="G3690" s="45">
        <v>0</v>
      </c>
      <c r="H3690" s="45">
        <v>0</v>
      </c>
      <c r="I3690" s="45">
        <v>0</v>
      </c>
      <c r="J3690" s="45">
        <v>0</v>
      </c>
      <c r="K3690" s="45">
        <v>0</v>
      </c>
      <c r="L3690" s="45">
        <v>0</v>
      </c>
      <c r="M3690" s="45">
        <v>0</v>
      </c>
      <c r="N3690" s="45">
        <v>0</v>
      </c>
      <c r="O3690" s="45">
        <v>0</v>
      </c>
      <c r="P3690" s="45">
        <v>0</v>
      </c>
      <c r="Q3690" s="45"/>
      <c r="R3690" s="45">
        <f t="shared" si="195"/>
        <v>0</v>
      </c>
    </row>
    <row r="3691" spans="1:18" x14ac:dyDescent="0.25">
      <c r="A3691" s="55"/>
      <c r="B3691" s="40" t="s">
        <v>43</v>
      </c>
      <c r="C3691" s="40"/>
      <c r="D3691" s="40"/>
      <c r="E3691" s="40"/>
      <c r="F3691" s="45">
        <v>0</v>
      </c>
      <c r="G3691" s="45">
        <v>0</v>
      </c>
      <c r="H3691" s="45">
        <v>0</v>
      </c>
      <c r="I3691" s="45">
        <v>0</v>
      </c>
      <c r="J3691" s="45">
        <v>0</v>
      </c>
      <c r="K3691" s="45">
        <v>0</v>
      </c>
      <c r="L3691" s="45">
        <v>0</v>
      </c>
      <c r="M3691" s="45">
        <v>0</v>
      </c>
      <c r="N3691" s="45">
        <v>0</v>
      </c>
      <c r="O3691" s="45">
        <v>0</v>
      </c>
      <c r="P3691" s="45">
        <v>0</v>
      </c>
      <c r="Q3691" s="45"/>
      <c r="R3691" s="45">
        <f t="shared" si="195"/>
        <v>0</v>
      </c>
    </row>
    <row r="3692" spans="1:18" x14ac:dyDescent="0.25">
      <c r="A3692" s="55"/>
      <c r="B3692" s="40" t="s">
        <v>44</v>
      </c>
      <c r="C3692" s="40"/>
      <c r="D3692" s="40"/>
      <c r="E3692" s="40"/>
      <c r="F3692" s="45">
        <v>0</v>
      </c>
      <c r="G3692" s="45">
        <v>0</v>
      </c>
      <c r="H3692" s="45">
        <v>0</v>
      </c>
      <c r="I3692" s="45">
        <v>0</v>
      </c>
      <c r="J3692" s="45">
        <v>0</v>
      </c>
      <c r="K3692" s="45">
        <v>0</v>
      </c>
      <c r="L3692" s="45">
        <v>0</v>
      </c>
      <c r="M3692" s="45">
        <v>0</v>
      </c>
      <c r="N3692" s="45">
        <v>0</v>
      </c>
      <c r="O3692" s="45">
        <v>0</v>
      </c>
      <c r="P3692" s="45">
        <v>0</v>
      </c>
      <c r="Q3692" s="45"/>
      <c r="R3692" s="45">
        <f t="shared" si="195"/>
        <v>0</v>
      </c>
    </row>
    <row r="3693" spans="1:18" x14ac:dyDescent="0.25">
      <c r="A3693" s="55"/>
      <c r="B3693" s="40" t="s">
        <v>45</v>
      </c>
      <c r="C3693" s="40"/>
      <c r="D3693" s="40"/>
      <c r="E3693" s="40"/>
      <c r="F3693" s="45">
        <v>0</v>
      </c>
      <c r="G3693" s="45">
        <v>0</v>
      </c>
      <c r="H3693" s="45">
        <v>0</v>
      </c>
      <c r="I3693" s="45">
        <v>0</v>
      </c>
      <c r="J3693" s="45">
        <v>0</v>
      </c>
      <c r="K3693" s="45">
        <v>0</v>
      </c>
      <c r="L3693" s="45">
        <v>0</v>
      </c>
      <c r="M3693" s="45">
        <v>0</v>
      </c>
      <c r="N3693" s="45">
        <v>0</v>
      </c>
      <c r="O3693" s="45">
        <v>0</v>
      </c>
      <c r="P3693" s="45">
        <v>0</v>
      </c>
      <c r="Q3693" s="45"/>
      <c r="R3693" s="45">
        <f t="shared" si="195"/>
        <v>0</v>
      </c>
    </row>
    <row r="3694" spans="1:18" x14ac:dyDescent="0.25">
      <c r="A3694" s="323" t="s">
        <v>46</v>
      </c>
      <c r="B3694" s="52" t="s">
        <v>47</v>
      </c>
      <c r="C3694" s="40"/>
      <c r="D3694" s="40"/>
      <c r="E3694" s="40"/>
      <c r="F3694" s="41">
        <v>0</v>
      </c>
      <c r="G3694" s="41">
        <v>0</v>
      </c>
      <c r="H3694" s="41">
        <v>0</v>
      </c>
      <c r="I3694" s="41">
        <v>0</v>
      </c>
      <c r="J3694" s="41">
        <v>0</v>
      </c>
      <c r="K3694" s="41">
        <v>0</v>
      </c>
      <c r="L3694" s="41">
        <v>0</v>
      </c>
      <c r="M3694" s="41">
        <v>0</v>
      </c>
      <c r="N3694" s="41">
        <v>0</v>
      </c>
      <c r="O3694" s="41">
        <v>0</v>
      </c>
      <c r="P3694" s="41">
        <v>0</v>
      </c>
      <c r="Q3694" s="41"/>
      <c r="R3694" s="41">
        <v>0</v>
      </c>
    </row>
    <row r="3695" spans="1:18" x14ac:dyDescent="0.25">
      <c r="A3695" s="55"/>
      <c r="B3695" s="40" t="s">
        <v>48</v>
      </c>
      <c r="C3695" s="40"/>
      <c r="D3695" s="40"/>
      <c r="E3695" s="40"/>
      <c r="F3695" s="45">
        <v>0</v>
      </c>
      <c r="G3695" s="45">
        <v>0</v>
      </c>
      <c r="H3695" s="45">
        <v>0</v>
      </c>
      <c r="I3695" s="45">
        <v>0</v>
      </c>
      <c r="J3695" s="45">
        <v>0</v>
      </c>
      <c r="K3695" s="45">
        <v>0</v>
      </c>
      <c r="L3695" s="45">
        <v>0</v>
      </c>
      <c r="M3695" s="45">
        <v>0</v>
      </c>
      <c r="N3695" s="45">
        <v>0</v>
      </c>
      <c r="O3695" s="45">
        <v>0</v>
      </c>
      <c r="P3695" s="45">
        <v>0</v>
      </c>
      <c r="Q3695" s="45"/>
      <c r="R3695" s="45">
        <f t="shared" ref="R3695:R3706" si="196">SUM(F3695:H3695)</f>
        <v>0</v>
      </c>
    </row>
    <row r="3696" spans="1:18" x14ac:dyDescent="0.25">
      <c r="A3696" s="55"/>
      <c r="B3696" s="40" t="s">
        <v>49</v>
      </c>
      <c r="C3696" s="40"/>
      <c r="D3696" s="40"/>
      <c r="E3696" s="40"/>
      <c r="F3696" s="45">
        <v>0</v>
      </c>
      <c r="G3696" s="45">
        <v>0</v>
      </c>
      <c r="H3696" s="45">
        <v>0</v>
      </c>
      <c r="I3696" s="45">
        <v>0</v>
      </c>
      <c r="J3696" s="45">
        <v>0</v>
      </c>
      <c r="K3696" s="45">
        <v>0</v>
      </c>
      <c r="L3696" s="45">
        <v>0</v>
      </c>
      <c r="M3696" s="45">
        <v>0</v>
      </c>
      <c r="N3696" s="45">
        <v>0</v>
      </c>
      <c r="O3696" s="45">
        <v>0</v>
      </c>
      <c r="P3696" s="45">
        <v>0</v>
      </c>
      <c r="Q3696" s="45"/>
      <c r="R3696" s="45">
        <f t="shared" si="196"/>
        <v>0</v>
      </c>
    </row>
    <row r="3697" spans="1:18" x14ac:dyDescent="0.25">
      <c r="A3697" s="55"/>
      <c r="B3697" s="40" t="s">
        <v>37</v>
      </c>
      <c r="C3697" s="40"/>
      <c r="D3697" s="40"/>
      <c r="E3697" s="40"/>
      <c r="F3697" s="45">
        <v>0</v>
      </c>
      <c r="G3697" s="45">
        <v>0</v>
      </c>
      <c r="H3697" s="45">
        <v>0</v>
      </c>
      <c r="I3697" s="45">
        <v>0</v>
      </c>
      <c r="J3697" s="45">
        <v>0</v>
      </c>
      <c r="K3697" s="45">
        <v>0</v>
      </c>
      <c r="L3697" s="45">
        <v>0</v>
      </c>
      <c r="M3697" s="45">
        <v>0</v>
      </c>
      <c r="N3697" s="45">
        <v>0</v>
      </c>
      <c r="O3697" s="45">
        <v>0</v>
      </c>
      <c r="P3697" s="45">
        <v>0</v>
      </c>
      <c r="Q3697" s="45"/>
      <c r="R3697" s="45">
        <f t="shared" si="196"/>
        <v>0</v>
      </c>
    </row>
    <row r="3698" spans="1:18" x14ac:dyDescent="0.25">
      <c r="A3698" s="55"/>
      <c r="B3698" s="40" t="s">
        <v>50</v>
      </c>
      <c r="C3698" s="40"/>
      <c r="D3698" s="40"/>
      <c r="E3698" s="40"/>
      <c r="F3698" s="45">
        <v>0</v>
      </c>
      <c r="G3698" s="45">
        <v>0</v>
      </c>
      <c r="H3698" s="45">
        <v>0</v>
      </c>
      <c r="I3698" s="45">
        <v>0</v>
      </c>
      <c r="J3698" s="45">
        <v>0</v>
      </c>
      <c r="K3698" s="45">
        <v>0</v>
      </c>
      <c r="L3698" s="45">
        <v>0</v>
      </c>
      <c r="M3698" s="45">
        <v>0</v>
      </c>
      <c r="N3698" s="45">
        <v>0</v>
      </c>
      <c r="O3698" s="45">
        <v>0</v>
      </c>
      <c r="P3698" s="45">
        <v>0</v>
      </c>
      <c r="Q3698" s="45"/>
      <c r="R3698" s="45">
        <f t="shared" si="196"/>
        <v>0</v>
      </c>
    </row>
    <row r="3699" spans="1:18" x14ac:dyDescent="0.25">
      <c r="A3699" s="55"/>
      <c r="B3699" s="40" t="s">
        <v>39</v>
      </c>
      <c r="C3699" s="40"/>
      <c r="D3699" s="40"/>
      <c r="E3699" s="40"/>
      <c r="F3699" s="45">
        <v>0</v>
      </c>
      <c r="G3699" s="45">
        <v>0</v>
      </c>
      <c r="H3699" s="45">
        <v>0</v>
      </c>
      <c r="I3699" s="45">
        <v>0</v>
      </c>
      <c r="J3699" s="45">
        <v>0</v>
      </c>
      <c r="K3699" s="45">
        <v>0</v>
      </c>
      <c r="L3699" s="45">
        <v>0</v>
      </c>
      <c r="M3699" s="45">
        <v>0</v>
      </c>
      <c r="N3699" s="45">
        <v>0</v>
      </c>
      <c r="O3699" s="45">
        <v>0</v>
      </c>
      <c r="P3699" s="45">
        <v>0</v>
      </c>
      <c r="Q3699" s="45"/>
      <c r="R3699" s="45">
        <f t="shared" si="196"/>
        <v>0</v>
      </c>
    </row>
    <row r="3700" spans="1:18" x14ac:dyDescent="0.25">
      <c r="A3700" s="323"/>
      <c r="B3700" s="40" t="s">
        <v>51</v>
      </c>
      <c r="C3700" s="40"/>
      <c r="D3700" s="40"/>
      <c r="E3700" s="40"/>
      <c r="F3700" s="45">
        <v>0</v>
      </c>
      <c r="G3700" s="45">
        <v>0</v>
      </c>
      <c r="H3700" s="45">
        <v>0</v>
      </c>
      <c r="I3700" s="45">
        <v>0</v>
      </c>
      <c r="J3700" s="45">
        <v>0</v>
      </c>
      <c r="K3700" s="45">
        <v>0</v>
      </c>
      <c r="L3700" s="45">
        <v>0</v>
      </c>
      <c r="M3700" s="45">
        <v>0</v>
      </c>
      <c r="N3700" s="45">
        <v>0</v>
      </c>
      <c r="O3700" s="45">
        <v>0</v>
      </c>
      <c r="P3700" s="45">
        <v>0</v>
      </c>
      <c r="Q3700" s="45"/>
      <c r="R3700" s="45">
        <f t="shared" si="196"/>
        <v>0</v>
      </c>
    </row>
    <row r="3701" spans="1:18" x14ac:dyDescent="0.25">
      <c r="A3701" s="55"/>
      <c r="B3701" s="322" t="s">
        <v>41</v>
      </c>
      <c r="C3701" s="322"/>
      <c r="D3701" s="322"/>
      <c r="E3701" s="322"/>
      <c r="F3701" s="45">
        <v>0</v>
      </c>
      <c r="G3701" s="45">
        <v>0</v>
      </c>
      <c r="H3701" s="45">
        <v>0</v>
      </c>
      <c r="I3701" s="45">
        <v>0</v>
      </c>
      <c r="J3701" s="45">
        <v>0</v>
      </c>
      <c r="K3701" s="45">
        <v>0</v>
      </c>
      <c r="L3701" s="45">
        <v>0</v>
      </c>
      <c r="M3701" s="45">
        <v>0</v>
      </c>
      <c r="N3701" s="45">
        <v>0</v>
      </c>
      <c r="O3701" s="45">
        <v>0</v>
      </c>
      <c r="P3701" s="45">
        <v>0</v>
      </c>
      <c r="Q3701" s="45"/>
      <c r="R3701" s="45">
        <f t="shared" si="196"/>
        <v>0</v>
      </c>
    </row>
    <row r="3702" spans="1:18" x14ac:dyDescent="0.25">
      <c r="A3702" s="313"/>
      <c r="B3702" s="322" t="s">
        <v>52</v>
      </c>
      <c r="C3702" s="322"/>
      <c r="D3702" s="322"/>
      <c r="E3702" s="322"/>
      <c r="F3702" s="45">
        <v>0</v>
      </c>
      <c r="G3702" s="45">
        <v>0</v>
      </c>
      <c r="H3702" s="45">
        <v>0</v>
      </c>
      <c r="I3702" s="45">
        <v>0</v>
      </c>
      <c r="J3702" s="45">
        <v>0</v>
      </c>
      <c r="K3702" s="45">
        <v>0</v>
      </c>
      <c r="L3702" s="45">
        <v>0</v>
      </c>
      <c r="M3702" s="45">
        <v>0</v>
      </c>
      <c r="N3702" s="45">
        <v>0</v>
      </c>
      <c r="O3702" s="45">
        <v>0</v>
      </c>
      <c r="P3702" s="45">
        <v>0</v>
      </c>
      <c r="Q3702" s="45"/>
      <c r="R3702" s="45">
        <f t="shared" si="196"/>
        <v>0</v>
      </c>
    </row>
    <row r="3703" spans="1:18" x14ac:dyDescent="0.25">
      <c r="A3703" s="313"/>
      <c r="B3703" s="322" t="s">
        <v>41</v>
      </c>
      <c r="C3703" s="322"/>
      <c r="D3703" s="322"/>
      <c r="E3703" s="322"/>
      <c r="F3703" s="45">
        <v>0</v>
      </c>
      <c r="G3703" s="45">
        <v>0</v>
      </c>
      <c r="H3703" s="45">
        <v>0</v>
      </c>
      <c r="I3703" s="45">
        <v>0</v>
      </c>
      <c r="J3703" s="45">
        <v>0</v>
      </c>
      <c r="K3703" s="45">
        <v>0</v>
      </c>
      <c r="L3703" s="45">
        <v>0</v>
      </c>
      <c r="M3703" s="45">
        <v>0</v>
      </c>
      <c r="N3703" s="45">
        <v>0</v>
      </c>
      <c r="O3703" s="45">
        <v>0</v>
      </c>
      <c r="P3703" s="45">
        <v>0</v>
      </c>
      <c r="Q3703" s="45"/>
      <c r="R3703" s="45">
        <f t="shared" si="196"/>
        <v>0</v>
      </c>
    </row>
    <row r="3704" spans="1:18" x14ac:dyDescent="0.25">
      <c r="A3704" s="313"/>
      <c r="B3704" s="322" t="s">
        <v>53</v>
      </c>
      <c r="C3704" s="322"/>
      <c r="D3704" s="322"/>
      <c r="E3704" s="322"/>
      <c r="F3704" s="45">
        <v>0</v>
      </c>
      <c r="G3704" s="45">
        <v>0</v>
      </c>
      <c r="H3704" s="45">
        <v>0</v>
      </c>
      <c r="I3704" s="45">
        <v>0</v>
      </c>
      <c r="J3704" s="45">
        <v>0</v>
      </c>
      <c r="K3704" s="45">
        <v>0</v>
      </c>
      <c r="L3704" s="45">
        <v>0</v>
      </c>
      <c r="M3704" s="45">
        <v>0</v>
      </c>
      <c r="N3704" s="45">
        <v>0</v>
      </c>
      <c r="O3704" s="45">
        <v>0</v>
      </c>
      <c r="P3704" s="45">
        <v>0</v>
      </c>
      <c r="Q3704" s="45"/>
      <c r="R3704" s="45">
        <f t="shared" si="196"/>
        <v>0</v>
      </c>
    </row>
    <row r="3705" spans="1:18" x14ac:dyDescent="0.25">
      <c r="A3705" s="313"/>
      <c r="B3705" s="322" t="s">
        <v>54</v>
      </c>
      <c r="C3705" s="322"/>
      <c r="D3705" s="322"/>
      <c r="E3705" s="322"/>
      <c r="F3705" s="45">
        <v>0</v>
      </c>
      <c r="G3705" s="45">
        <v>0</v>
      </c>
      <c r="H3705" s="45">
        <v>0</v>
      </c>
      <c r="I3705" s="45">
        <v>0</v>
      </c>
      <c r="J3705" s="45">
        <v>0</v>
      </c>
      <c r="K3705" s="45">
        <v>0</v>
      </c>
      <c r="L3705" s="45">
        <v>0</v>
      </c>
      <c r="M3705" s="45">
        <v>0</v>
      </c>
      <c r="N3705" s="45">
        <v>0</v>
      </c>
      <c r="O3705" s="45">
        <v>0</v>
      </c>
      <c r="P3705" s="45">
        <v>0</v>
      </c>
      <c r="Q3705" s="45"/>
      <c r="R3705" s="45">
        <f t="shared" si="196"/>
        <v>0</v>
      </c>
    </row>
    <row r="3706" spans="1:18" x14ac:dyDescent="0.25">
      <c r="A3706" s="313"/>
      <c r="B3706" s="322" t="s">
        <v>45</v>
      </c>
      <c r="C3706" s="322"/>
      <c r="D3706" s="322"/>
      <c r="E3706" s="322"/>
      <c r="F3706" s="45">
        <v>0</v>
      </c>
      <c r="G3706" s="45">
        <v>0</v>
      </c>
      <c r="H3706" s="45">
        <v>0</v>
      </c>
      <c r="I3706" s="45">
        <v>0</v>
      </c>
      <c r="J3706" s="45">
        <v>0</v>
      </c>
      <c r="K3706" s="45">
        <v>0</v>
      </c>
      <c r="L3706" s="45">
        <v>0</v>
      </c>
      <c r="M3706" s="45">
        <v>0</v>
      </c>
      <c r="N3706" s="45">
        <v>0</v>
      </c>
      <c r="O3706" s="45">
        <v>0</v>
      </c>
      <c r="P3706" s="45">
        <v>0</v>
      </c>
      <c r="Q3706" s="45"/>
      <c r="R3706" s="45">
        <f t="shared" si="196"/>
        <v>0</v>
      </c>
    </row>
    <row r="3707" spans="1:18" x14ac:dyDescent="0.25">
      <c r="A3707" s="79" t="s">
        <v>55</v>
      </c>
      <c r="B3707" s="2" t="s">
        <v>56</v>
      </c>
      <c r="C3707" s="322"/>
      <c r="D3707" s="322"/>
      <c r="E3707" s="322"/>
      <c r="F3707" s="41">
        <v>0</v>
      </c>
      <c r="G3707" s="41">
        <v>0</v>
      </c>
      <c r="H3707" s="41">
        <f>+H3713</f>
        <v>149798.64000000001</v>
      </c>
      <c r="I3707" s="41">
        <f>+I3708+I3716</f>
        <v>598800.01</v>
      </c>
      <c r="J3707" s="41">
        <f t="shared" ref="J3707" si="197">+J3713</f>
        <v>0</v>
      </c>
      <c r="K3707" s="41">
        <f>+K3713</f>
        <v>2062129.14</v>
      </c>
      <c r="L3707" s="41">
        <f>+L3713+L3711</f>
        <v>272564.88</v>
      </c>
      <c r="M3707" s="41">
        <f>+M3708</f>
        <v>55578</v>
      </c>
      <c r="N3707" s="41">
        <f>+N3708+N3709</f>
        <v>245817.60000000001</v>
      </c>
      <c r="O3707" s="41">
        <f>+O3708+O3709+O3713</f>
        <v>213419.51999999999</v>
      </c>
      <c r="P3707" s="41">
        <f>+P3708+P3709+P3713</f>
        <v>0</v>
      </c>
      <c r="Q3707" s="41"/>
      <c r="R3707" s="41">
        <f>SUM(R3708:R3717)</f>
        <v>3598107.7899999996</v>
      </c>
    </row>
    <row r="3708" spans="1:18" x14ac:dyDescent="0.25">
      <c r="A3708" s="313"/>
      <c r="B3708" s="322" t="s">
        <v>57</v>
      </c>
      <c r="C3708" s="322"/>
      <c r="D3708" s="322"/>
      <c r="E3708" s="322"/>
      <c r="F3708" s="45">
        <v>0</v>
      </c>
      <c r="G3708" s="45">
        <v>0</v>
      </c>
      <c r="H3708" s="45">
        <v>0</v>
      </c>
      <c r="I3708" s="45">
        <v>533800</v>
      </c>
      <c r="J3708" s="45">
        <v>0</v>
      </c>
      <c r="K3708" s="45">
        <v>0</v>
      </c>
      <c r="L3708" s="45">
        <v>0</v>
      </c>
      <c r="M3708" s="45">
        <v>55578</v>
      </c>
      <c r="N3708" s="45">
        <v>25488</v>
      </c>
      <c r="O3708" s="45">
        <v>0</v>
      </c>
      <c r="P3708" s="45">
        <v>0</v>
      </c>
      <c r="Q3708" s="45"/>
      <c r="R3708" s="45">
        <f t="shared" ref="R3708:R3718" si="198">SUM(F3708:P3708)</f>
        <v>614866</v>
      </c>
    </row>
    <row r="3709" spans="1:18" x14ac:dyDescent="0.25">
      <c r="A3709" s="313"/>
      <c r="B3709" s="322" t="s">
        <v>58</v>
      </c>
      <c r="C3709" s="322"/>
      <c r="D3709" s="322"/>
      <c r="E3709" s="322"/>
      <c r="F3709" s="45">
        <v>0</v>
      </c>
      <c r="G3709" s="45">
        <v>0</v>
      </c>
      <c r="H3709" s="45">
        <v>0</v>
      </c>
      <c r="I3709" s="45">
        <v>0</v>
      </c>
      <c r="J3709" s="45">
        <v>0</v>
      </c>
      <c r="K3709" s="45">
        <v>0</v>
      </c>
      <c r="L3709" s="45">
        <v>0</v>
      </c>
      <c r="M3709" s="45">
        <v>0</v>
      </c>
      <c r="N3709" s="45">
        <v>220329.60000000001</v>
      </c>
      <c r="O3709" s="45">
        <v>0</v>
      </c>
      <c r="P3709" s="45">
        <v>0</v>
      </c>
      <c r="Q3709" s="45"/>
      <c r="R3709" s="45">
        <f t="shared" si="198"/>
        <v>220329.60000000001</v>
      </c>
    </row>
    <row r="3710" spans="1:18" x14ac:dyDescent="0.25">
      <c r="A3710" s="313"/>
      <c r="B3710" s="322" t="s">
        <v>59</v>
      </c>
      <c r="C3710" s="322"/>
      <c r="D3710" s="322"/>
      <c r="E3710" s="322"/>
      <c r="F3710" s="45">
        <v>0</v>
      </c>
      <c r="G3710" s="45">
        <v>0</v>
      </c>
      <c r="H3710" s="45">
        <v>0</v>
      </c>
      <c r="I3710" s="45">
        <v>0</v>
      </c>
      <c r="J3710" s="45">
        <v>0</v>
      </c>
      <c r="K3710" s="45">
        <v>0</v>
      </c>
      <c r="L3710" s="45">
        <v>0</v>
      </c>
      <c r="M3710" s="45">
        <v>0</v>
      </c>
      <c r="N3710" s="45">
        <v>0</v>
      </c>
      <c r="O3710" s="45">
        <v>0</v>
      </c>
      <c r="P3710" s="45">
        <v>0</v>
      </c>
      <c r="Q3710" s="45"/>
      <c r="R3710" s="45">
        <f t="shared" si="198"/>
        <v>0</v>
      </c>
    </row>
    <row r="3711" spans="1:18" x14ac:dyDescent="0.25">
      <c r="A3711" s="313"/>
      <c r="B3711" s="322" t="s">
        <v>60</v>
      </c>
      <c r="C3711" s="322"/>
      <c r="D3711" s="322"/>
      <c r="E3711" s="322"/>
      <c r="F3711" s="45">
        <v>0</v>
      </c>
      <c r="G3711" s="45">
        <v>0</v>
      </c>
      <c r="H3711" s="45">
        <v>0</v>
      </c>
      <c r="I3711" s="45">
        <v>0</v>
      </c>
      <c r="J3711" s="45">
        <v>0</v>
      </c>
      <c r="K3711" s="45">
        <v>0</v>
      </c>
      <c r="L3711" s="45">
        <v>19985.78</v>
      </c>
      <c r="M3711" s="45">
        <v>0</v>
      </c>
      <c r="N3711" s="45">
        <v>0</v>
      </c>
      <c r="O3711" s="45">
        <v>0</v>
      </c>
      <c r="P3711" s="45">
        <v>0</v>
      </c>
      <c r="Q3711" s="45"/>
      <c r="R3711" s="45">
        <f t="shared" si="198"/>
        <v>19985.78</v>
      </c>
    </row>
    <row r="3712" spans="1:18" x14ac:dyDescent="0.25">
      <c r="A3712" s="313"/>
      <c r="B3712" s="322" t="s">
        <v>61</v>
      </c>
      <c r="C3712" s="322"/>
      <c r="D3712" s="322"/>
      <c r="E3712" s="322"/>
      <c r="F3712" s="45">
        <v>0</v>
      </c>
      <c r="G3712" s="45">
        <v>0</v>
      </c>
      <c r="H3712" s="45">
        <v>0</v>
      </c>
      <c r="I3712" s="45">
        <v>0</v>
      </c>
      <c r="J3712" s="45">
        <v>0</v>
      </c>
      <c r="K3712" s="45">
        <v>0</v>
      </c>
      <c r="L3712" s="45">
        <v>0</v>
      </c>
      <c r="M3712" s="45">
        <v>0</v>
      </c>
      <c r="N3712" s="45">
        <v>0</v>
      </c>
      <c r="O3712" s="45">
        <v>0</v>
      </c>
      <c r="P3712" s="45">
        <v>0</v>
      </c>
      <c r="Q3712" s="45"/>
      <c r="R3712" s="45">
        <f t="shared" si="198"/>
        <v>0</v>
      </c>
    </row>
    <row r="3713" spans="1:18" x14ac:dyDescent="0.25">
      <c r="A3713" s="313"/>
      <c r="B3713" s="322" t="s">
        <v>62</v>
      </c>
      <c r="C3713" s="322"/>
      <c r="D3713" s="322"/>
      <c r="E3713" s="322"/>
      <c r="F3713" s="45">
        <v>0</v>
      </c>
      <c r="G3713" s="45">
        <v>0</v>
      </c>
      <c r="H3713" s="45">
        <v>149798.64000000001</v>
      </c>
      <c r="I3713" s="45">
        <v>0</v>
      </c>
      <c r="J3713" s="45">
        <v>0</v>
      </c>
      <c r="K3713" s="45">
        <f>131824.41+1930304.73</f>
        <v>2062129.14</v>
      </c>
      <c r="L3713" s="45">
        <v>252579.1</v>
      </c>
      <c r="M3713" s="45">
        <v>0</v>
      </c>
      <c r="N3713" s="45">
        <v>0</v>
      </c>
      <c r="O3713" s="45">
        <v>213419.51999999999</v>
      </c>
      <c r="P3713" s="45">
        <v>0</v>
      </c>
      <c r="Q3713" s="45"/>
      <c r="R3713" s="45">
        <f t="shared" si="198"/>
        <v>2677926.4</v>
      </c>
    </row>
    <row r="3714" spans="1:18" x14ac:dyDescent="0.25">
      <c r="A3714" s="313"/>
      <c r="B3714" s="322" t="s">
        <v>63</v>
      </c>
      <c r="C3714" s="322"/>
      <c r="D3714" s="322"/>
      <c r="E3714" s="322"/>
      <c r="F3714" s="45">
        <v>0</v>
      </c>
      <c r="G3714" s="45">
        <v>0</v>
      </c>
      <c r="H3714" s="45">
        <v>0</v>
      </c>
      <c r="I3714" s="45">
        <v>0</v>
      </c>
      <c r="J3714" s="45">
        <v>0</v>
      </c>
      <c r="K3714" s="45">
        <v>0</v>
      </c>
      <c r="L3714" s="45">
        <v>0</v>
      </c>
      <c r="M3714" s="45">
        <v>0</v>
      </c>
      <c r="N3714" s="45">
        <v>0</v>
      </c>
      <c r="O3714" s="45">
        <v>0</v>
      </c>
      <c r="P3714" s="45">
        <v>0</v>
      </c>
      <c r="Q3714" s="45"/>
      <c r="R3714" s="45">
        <f t="shared" si="198"/>
        <v>0</v>
      </c>
    </row>
    <row r="3715" spans="1:18" x14ac:dyDescent="0.25">
      <c r="A3715" s="313"/>
      <c r="B3715" s="322" t="s">
        <v>64</v>
      </c>
      <c r="C3715" s="322"/>
      <c r="D3715" s="322"/>
      <c r="E3715" s="322"/>
      <c r="F3715" s="45">
        <v>0</v>
      </c>
      <c r="G3715" s="45">
        <v>0</v>
      </c>
      <c r="H3715" s="45">
        <v>0</v>
      </c>
      <c r="I3715" s="45">
        <v>0</v>
      </c>
      <c r="J3715" s="45">
        <v>0</v>
      </c>
      <c r="K3715" s="45">
        <v>0</v>
      </c>
      <c r="L3715" s="45">
        <v>0</v>
      </c>
      <c r="M3715" s="45">
        <v>0</v>
      </c>
      <c r="N3715" s="45">
        <v>0</v>
      </c>
      <c r="O3715" s="45">
        <v>0</v>
      </c>
      <c r="P3715" s="45">
        <v>0</v>
      </c>
      <c r="Q3715" s="45"/>
      <c r="R3715" s="45">
        <f t="shared" si="198"/>
        <v>0</v>
      </c>
    </row>
    <row r="3716" spans="1:18" x14ac:dyDescent="0.25">
      <c r="A3716" s="313"/>
      <c r="B3716" s="322" t="s">
        <v>65</v>
      </c>
      <c r="C3716" s="322"/>
      <c r="D3716" s="322"/>
      <c r="E3716" s="322"/>
      <c r="F3716" s="45">
        <v>0</v>
      </c>
      <c r="G3716" s="45">
        <v>0</v>
      </c>
      <c r="H3716" s="45">
        <v>0</v>
      </c>
      <c r="I3716" s="45">
        <v>65000.01</v>
      </c>
      <c r="J3716" s="45">
        <v>0</v>
      </c>
      <c r="K3716" s="45">
        <v>0</v>
      </c>
      <c r="L3716" s="45">
        <v>0</v>
      </c>
      <c r="M3716" s="45">
        <v>0</v>
      </c>
      <c r="N3716" s="45">
        <v>0</v>
      </c>
      <c r="O3716" s="45">
        <v>0</v>
      </c>
      <c r="P3716" s="45">
        <v>0</v>
      </c>
      <c r="Q3716" s="45"/>
      <c r="R3716" s="45">
        <f t="shared" si="198"/>
        <v>65000.01</v>
      </c>
    </row>
    <row r="3717" spans="1:18" x14ac:dyDescent="0.25">
      <c r="A3717" s="313"/>
      <c r="B3717" s="322" t="s">
        <v>66</v>
      </c>
      <c r="C3717" s="322"/>
      <c r="D3717" s="322"/>
      <c r="E3717" s="322"/>
      <c r="F3717" s="45">
        <v>0</v>
      </c>
      <c r="G3717" s="45">
        <v>0</v>
      </c>
      <c r="H3717" s="45">
        <v>0</v>
      </c>
      <c r="I3717" s="45">
        <v>0</v>
      </c>
      <c r="J3717" s="45">
        <v>0</v>
      </c>
      <c r="K3717" s="45">
        <v>0</v>
      </c>
      <c r="L3717" s="45">
        <v>0</v>
      </c>
      <c r="M3717" s="45">
        <v>0</v>
      </c>
      <c r="N3717" s="45">
        <v>0</v>
      </c>
      <c r="O3717" s="45">
        <v>0</v>
      </c>
      <c r="P3717" s="45">
        <v>0</v>
      </c>
      <c r="Q3717" s="45"/>
      <c r="R3717" s="45">
        <f t="shared" si="198"/>
        <v>0</v>
      </c>
    </row>
    <row r="3718" spans="1:18" x14ac:dyDescent="0.25">
      <c r="A3718" s="313"/>
      <c r="B3718" s="322" t="s">
        <v>67</v>
      </c>
      <c r="C3718" s="322"/>
      <c r="D3718" s="322"/>
      <c r="E3718" s="322"/>
      <c r="F3718" s="45">
        <v>0</v>
      </c>
      <c r="G3718" s="45">
        <v>0</v>
      </c>
      <c r="H3718" s="45">
        <v>0</v>
      </c>
      <c r="I3718" s="45">
        <v>0</v>
      </c>
      <c r="J3718" s="45">
        <v>0</v>
      </c>
      <c r="K3718" s="45">
        <v>0</v>
      </c>
      <c r="L3718" s="45">
        <v>0</v>
      </c>
      <c r="M3718" s="45">
        <v>0</v>
      </c>
      <c r="N3718" s="45">
        <v>0</v>
      </c>
      <c r="O3718" s="45">
        <v>0</v>
      </c>
      <c r="P3718" s="45">
        <v>0</v>
      </c>
      <c r="Q3718" s="45"/>
      <c r="R3718" s="45">
        <f t="shared" si="198"/>
        <v>0</v>
      </c>
    </row>
    <row r="3719" spans="1:18" x14ac:dyDescent="0.25">
      <c r="A3719" s="79" t="s">
        <v>68</v>
      </c>
      <c r="B3719" s="2" t="s">
        <v>69</v>
      </c>
      <c r="C3719" s="322"/>
      <c r="D3719" s="322"/>
      <c r="E3719" s="322"/>
      <c r="F3719" s="41">
        <v>0</v>
      </c>
      <c r="G3719" s="41">
        <v>0</v>
      </c>
      <c r="H3719" s="41">
        <v>0</v>
      </c>
      <c r="I3719" s="41">
        <v>0</v>
      </c>
      <c r="J3719" s="41">
        <v>0</v>
      </c>
      <c r="K3719" s="41">
        <v>0</v>
      </c>
      <c r="L3719" s="41">
        <v>0</v>
      </c>
      <c r="M3719" s="41">
        <v>0</v>
      </c>
      <c r="N3719" s="41">
        <v>0</v>
      </c>
      <c r="O3719" s="41">
        <v>0</v>
      </c>
      <c r="P3719" s="41">
        <v>0</v>
      </c>
      <c r="Q3719" s="41"/>
      <c r="R3719" s="41">
        <v>0</v>
      </c>
    </row>
    <row r="3720" spans="1:18" x14ac:dyDescent="0.25">
      <c r="A3720" s="79"/>
      <c r="B3720" s="322" t="s">
        <v>70</v>
      </c>
      <c r="C3720" s="322"/>
      <c r="D3720" s="322"/>
      <c r="E3720" s="322"/>
      <c r="F3720" s="45">
        <v>0</v>
      </c>
      <c r="G3720" s="45">
        <v>0</v>
      </c>
      <c r="H3720" s="45">
        <v>0</v>
      </c>
      <c r="I3720" s="45">
        <v>0</v>
      </c>
      <c r="J3720" s="45">
        <v>0</v>
      </c>
      <c r="K3720" s="45">
        <v>0</v>
      </c>
      <c r="L3720" s="45">
        <v>0</v>
      </c>
      <c r="M3720" s="45">
        <v>0</v>
      </c>
      <c r="N3720" s="45">
        <v>0</v>
      </c>
      <c r="O3720" s="45">
        <v>0</v>
      </c>
      <c r="P3720" s="45">
        <v>0</v>
      </c>
      <c r="Q3720" s="45"/>
      <c r="R3720" s="45">
        <f>SUM(F3720:F3720)</f>
        <v>0</v>
      </c>
    </row>
    <row r="3721" spans="1:18" x14ac:dyDescent="0.25">
      <c r="A3721" s="79"/>
      <c r="B3721" s="322" t="s">
        <v>71</v>
      </c>
      <c r="C3721" s="322"/>
      <c r="D3721" s="322"/>
      <c r="E3721" s="322"/>
      <c r="F3721" s="45">
        <v>0</v>
      </c>
      <c r="G3721" s="45">
        <v>0</v>
      </c>
      <c r="H3721" s="45">
        <v>0</v>
      </c>
      <c r="I3721" s="45">
        <v>0</v>
      </c>
      <c r="J3721" s="45">
        <v>0</v>
      </c>
      <c r="K3721" s="45">
        <v>0</v>
      </c>
      <c r="L3721" s="45">
        <v>0</v>
      </c>
      <c r="M3721" s="45">
        <v>0</v>
      </c>
      <c r="N3721" s="45">
        <v>0</v>
      </c>
      <c r="O3721" s="45">
        <v>0</v>
      </c>
      <c r="P3721" s="45">
        <v>0</v>
      </c>
      <c r="Q3721" s="45"/>
      <c r="R3721" s="45">
        <f>SUM(F3721:F3721)</f>
        <v>0</v>
      </c>
    </row>
    <row r="3722" spans="1:18" x14ac:dyDescent="0.25">
      <c r="A3722" s="79"/>
      <c r="B3722" s="322" t="s">
        <v>72</v>
      </c>
      <c r="C3722" s="322"/>
      <c r="D3722" s="322"/>
      <c r="E3722" s="322"/>
      <c r="F3722" s="45">
        <v>0</v>
      </c>
      <c r="G3722" s="45">
        <v>0</v>
      </c>
      <c r="H3722" s="45">
        <v>0</v>
      </c>
      <c r="I3722" s="45">
        <v>0</v>
      </c>
      <c r="J3722" s="45">
        <v>0</v>
      </c>
      <c r="K3722" s="45">
        <v>0</v>
      </c>
      <c r="L3722" s="45">
        <v>0</v>
      </c>
      <c r="M3722" s="45">
        <v>0</v>
      </c>
      <c r="N3722" s="45">
        <v>0</v>
      </c>
      <c r="O3722" s="45">
        <v>0</v>
      </c>
      <c r="P3722" s="45">
        <v>0</v>
      </c>
      <c r="Q3722" s="45"/>
      <c r="R3722" s="45">
        <f>SUM(F3722:F3722)</f>
        <v>0</v>
      </c>
    </row>
    <row r="3723" spans="1:18" x14ac:dyDescent="0.25">
      <c r="A3723" s="79"/>
      <c r="B3723" s="322" t="s">
        <v>73</v>
      </c>
      <c r="C3723" s="322"/>
      <c r="D3723" s="322"/>
      <c r="E3723" s="322"/>
      <c r="F3723" s="45">
        <v>0</v>
      </c>
      <c r="G3723" s="45">
        <v>0</v>
      </c>
      <c r="H3723" s="45">
        <v>0</v>
      </c>
      <c r="I3723" s="45">
        <v>0</v>
      </c>
      <c r="J3723" s="45">
        <v>0</v>
      </c>
      <c r="K3723" s="45">
        <v>0</v>
      </c>
      <c r="L3723" s="45">
        <v>0</v>
      </c>
      <c r="M3723" s="45">
        <v>0</v>
      </c>
      <c r="N3723" s="45">
        <v>0</v>
      </c>
      <c r="O3723" s="45">
        <v>0</v>
      </c>
      <c r="P3723" s="45">
        <v>0</v>
      </c>
      <c r="Q3723" s="45"/>
      <c r="R3723" s="45">
        <f>SUM(F3723:F3723)</f>
        <v>0</v>
      </c>
    </row>
    <row r="3724" spans="1:18" x14ac:dyDescent="0.25">
      <c r="A3724" s="79"/>
      <c r="B3724" s="322" t="s">
        <v>74</v>
      </c>
      <c r="C3724" s="322"/>
      <c r="D3724" s="322"/>
      <c r="E3724" s="322"/>
      <c r="F3724" s="45">
        <v>0</v>
      </c>
      <c r="G3724" s="45">
        <v>0</v>
      </c>
      <c r="H3724" s="45">
        <v>0</v>
      </c>
      <c r="I3724" s="45">
        <v>0</v>
      </c>
      <c r="J3724" s="45">
        <v>0</v>
      </c>
      <c r="K3724" s="45">
        <v>0</v>
      </c>
      <c r="L3724" s="45">
        <v>0</v>
      </c>
      <c r="M3724" s="45">
        <v>0</v>
      </c>
      <c r="N3724" s="45">
        <v>0</v>
      </c>
      <c r="O3724" s="45">
        <v>0</v>
      </c>
      <c r="P3724" s="45">
        <v>0</v>
      </c>
      <c r="Q3724" s="45"/>
      <c r="R3724" s="45">
        <f>SUM(F3724:F3724)</f>
        <v>0</v>
      </c>
    </row>
    <row r="3725" spans="1:18" x14ac:dyDescent="0.25">
      <c r="A3725" s="79" t="s">
        <v>75</v>
      </c>
      <c r="B3725" s="2" t="s">
        <v>76</v>
      </c>
      <c r="C3725" s="322"/>
      <c r="D3725" s="322"/>
      <c r="E3725" s="322"/>
      <c r="F3725" s="41">
        <v>0</v>
      </c>
      <c r="G3725" s="41">
        <v>0</v>
      </c>
      <c r="H3725" s="41">
        <v>0</v>
      </c>
      <c r="I3725" s="41">
        <v>0</v>
      </c>
      <c r="J3725" s="41">
        <v>0</v>
      </c>
      <c r="K3725" s="41">
        <v>0</v>
      </c>
      <c r="L3725" s="41">
        <v>0</v>
      </c>
      <c r="M3725" s="41">
        <v>0</v>
      </c>
      <c r="N3725" s="41">
        <v>0</v>
      </c>
      <c r="O3725" s="41">
        <v>0</v>
      </c>
      <c r="P3725" s="41">
        <v>0</v>
      </c>
      <c r="Q3725" s="41"/>
      <c r="R3725" s="41">
        <v>0</v>
      </c>
    </row>
    <row r="3726" spans="1:18" x14ac:dyDescent="0.25">
      <c r="A3726" s="79"/>
      <c r="B3726" s="2" t="s">
        <v>77</v>
      </c>
      <c r="C3726" s="322"/>
      <c r="D3726" s="322"/>
      <c r="E3726" s="322"/>
      <c r="F3726" s="45">
        <v>0</v>
      </c>
      <c r="G3726" s="45">
        <v>0</v>
      </c>
      <c r="H3726" s="45">
        <v>0</v>
      </c>
      <c r="I3726" s="45">
        <v>0</v>
      </c>
      <c r="J3726" s="45">
        <v>0</v>
      </c>
      <c r="K3726" s="45">
        <v>0</v>
      </c>
      <c r="L3726" s="45">
        <v>0</v>
      </c>
      <c r="M3726" s="45">
        <v>0</v>
      </c>
      <c r="N3726" s="45">
        <v>0</v>
      </c>
      <c r="O3726" s="45">
        <v>0</v>
      </c>
      <c r="P3726" s="45">
        <v>0</v>
      </c>
      <c r="Q3726" s="45"/>
      <c r="R3726" s="45">
        <f>SUM(F3726:F3726)</f>
        <v>0</v>
      </c>
    </row>
    <row r="3727" spans="1:18" x14ac:dyDescent="0.25">
      <c r="A3727" s="79"/>
      <c r="B3727" s="322" t="s">
        <v>78</v>
      </c>
      <c r="C3727" s="322"/>
      <c r="D3727" s="322"/>
      <c r="E3727" s="322"/>
      <c r="F3727" s="45">
        <v>0</v>
      </c>
      <c r="G3727" s="45">
        <v>0</v>
      </c>
      <c r="H3727" s="45">
        <v>0</v>
      </c>
      <c r="I3727" s="45">
        <v>0</v>
      </c>
      <c r="J3727" s="45">
        <v>0</v>
      </c>
      <c r="K3727" s="45">
        <v>0</v>
      </c>
      <c r="L3727" s="45">
        <v>0</v>
      </c>
      <c r="M3727" s="45">
        <v>0</v>
      </c>
      <c r="N3727" s="45">
        <v>0</v>
      </c>
      <c r="O3727" s="45">
        <v>0</v>
      </c>
      <c r="P3727" s="45">
        <v>0</v>
      </c>
      <c r="Q3727" s="45"/>
      <c r="R3727" s="45">
        <f>SUM(F3727:F3727)</f>
        <v>0</v>
      </c>
    </row>
    <row r="3728" spans="1:18" x14ac:dyDescent="0.25">
      <c r="A3728" s="79"/>
      <c r="B3728" s="322" t="s">
        <v>79</v>
      </c>
      <c r="C3728" s="322"/>
      <c r="D3728" s="322"/>
      <c r="E3728" s="322"/>
      <c r="F3728" s="45">
        <v>0</v>
      </c>
      <c r="G3728" s="45">
        <v>0</v>
      </c>
      <c r="H3728" s="45">
        <v>0</v>
      </c>
      <c r="I3728" s="45">
        <v>0</v>
      </c>
      <c r="J3728" s="45">
        <v>0</v>
      </c>
      <c r="K3728" s="45">
        <v>0</v>
      </c>
      <c r="L3728" s="45">
        <v>0</v>
      </c>
      <c r="M3728" s="45">
        <v>0</v>
      </c>
      <c r="N3728" s="45">
        <v>0</v>
      </c>
      <c r="O3728" s="45">
        <v>0</v>
      </c>
      <c r="P3728" s="45">
        <v>0</v>
      </c>
      <c r="Q3728" s="45"/>
      <c r="R3728" s="45">
        <f>SUM(F3728:F3728)</f>
        <v>0</v>
      </c>
    </row>
    <row r="3729" spans="1:18" x14ac:dyDescent="0.25">
      <c r="A3729" s="79"/>
      <c r="B3729" s="322" t="s">
        <v>80</v>
      </c>
      <c r="C3729" s="322"/>
      <c r="D3729" s="322"/>
      <c r="E3729" s="322"/>
      <c r="F3729" s="45">
        <v>0</v>
      </c>
      <c r="G3729" s="45">
        <v>0</v>
      </c>
      <c r="H3729" s="45">
        <v>0</v>
      </c>
      <c r="I3729" s="45">
        <v>0</v>
      </c>
      <c r="J3729" s="45">
        <v>0</v>
      </c>
      <c r="K3729" s="45">
        <v>0</v>
      </c>
      <c r="L3729" s="45">
        <v>0</v>
      </c>
      <c r="M3729" s="45">
        <v>0</v>
      </c>
      <c r="N3729" s="45">
        <v>0</v>
      </c>
      <c r="O3729" s="45">
        <v>0</v>
      </c>
      <c r="P3729" s="45">
        <v>0</v>
      </c>
      <c r="Q3729" s="45"/>
      <c r="R3729" s="45">
        <f>SUM(F3729:F3729)</f>
        <v>0</v>
      </c>
    </row>
    <row r="3730" spans="1:18" x14ac:dyDescent="0.25">
      <c r="A3730" s="79" t="s">
        <v>81</v>
      </c>
      <c r="B3730" s="2" t="s">
        <v>82</v>
      </c>
      <c r="C3730" s="322"/>
      <c r="D3730" s="322"/>
      <c r="E3730" s="322"/>
      <c r="F3730" s="41">
        <v>0</v>
      </c>
      <c r="G3730" s="41">
        <v>0</v>
      </c>
      <c r="H3730" s="41">
        <v>0</v>
      </c>
      <c r="I3730" s="41">
        <v>0</v>
      </c>
      <c r="J3730" s="41">
        <v>0</v>
      </c>
      <c r="K3730" s="41">
        <v>0</v>
      </c>
      <c r="L3730" s="41">
        <v>0</v>
      </c>
      <c r="M3730" s="41">
        <v>0</v>
      </c>
      <c r="N3730" s="41">
        <v>0</v>
      </c>
      <c r="O3730" s="41">
        <v>0</v>
      </c>
      <c r="P3730" s="41">
        <v>0</v>
      </c>
      <c r="Q3730" s="41"/>
      <c r="R3730" s="41">
        <v>0</v>
      </c>
    </row>
    <row r="3731" spans="1:18" x14ac:dyDescent="0.25">
      <c r="A3731" s="79"/>
      <c r="B3731" s="322" t="s">
        <v>83</v>
      </c>
      <c r="C3731" s="322"/>
      <c r="D3731" s="322"/>
      <c r="E3731" s="322"/>
      <c r="F3731" s="45">
        <v>0</v>
      </c>
      <c r="G3731" s="45">
        <v>0</v>
      </c>
      <c r="H3731" s="45">
        <v>0</v>
      </c>
      <c r="I3731" s="45">
        <v>0</v>
      </c>
      <c r="J3731" s="45">
        <v>0</v>
      </c>
      <c r="K3731" s="45">
        <v>0</v>
      </c>
      <c r="L3731" s="45">
        <v>0</v>
      </c>
      <c r="M3731" s="45">
        <v>0</v>
      </c>
      <c r="N3731" s="45">
        <v>0</v>
      </c>
      <c r="O3731" s="45">
        <v>0</v>
      </c>
      <c r="P3731" s="45">
        <v>0</v>
      </c>
      <c r="Q3731" s="45"/>
      <c r="R3731" s="45">
        <f>SUM(F3731:F3731)</f>
        <v>0</v>
      </c>
    </row>
    <row r="3732" spans="1:18" x14ac:dyDescent="0.25">
      <c r="A3732" s="79"/>
      <c r="B3732" s="322" t="s">
        <v>84</v>
      </c>
      <c r="C3732" s="322"/>
      <c r="D3732" s="322"/>
      <c r="E3732" s="322"/>
      <c r="F3732" s="45">
        <v>0</v>
      </c>
      <c r="G3732" s="45">
        <v>0</v>
      </c>
      <c r="H3732" s="45">
        <v>0</v>
      </c>
      <c r="I3732" s="45">
        <v>0</v>
      </c>
      <c r="J3732" s="45">
        <v>0</v>
      </c>
      <c r="K3732" s="45">
        <v>0</v>
      </c>
      <c r="L3732" s="45">
        <v>0</v>
      </c>
      <c r="M3732" s="45">
        <v>0</v>
      </c>
      <c r="N3732" s="45">
        <v>0</v>
      </c>
      <c r="O3732" s="45">
        <v>0</v>
      </c>
      <c r="P3732" s="45">
        <v>0</v>
      </c>
      <c r="Q3732" s="45"/>
      <c r="R3732" s="45">
        <f>SUM(F3732:F3732)</f>
        <v>0</v>
      </c>
    </row>
    <row r="3733" spans="1:18" x14ac:dyDescent="0.25">
      <c r="A3733" s="79"/>
      <c r="B3733" s="322" t="s">
        <v>85</v>
      </c>
      <c r="C3733" s="322"/>
      <c r="D3733" s="322"/>
      <c r="E3733" s="322"/>
      <c r="F3733" s="45">
        <v>0</v>
      </c>
      <c r="G3733" s="45">
        <v>0</v>
      </c>
      <c r="H3733" s="45">
        <v>0</v>
      </c>
      <c r="I3733" s="45">
        <v>0</v>
      </c>
      <c r="J3733" s="45">
        <v>0</v>
      </c>
      <c r="K3733" s="45">
        <v>0</v>
      </c>
      <c r="L3733" s="45">
        <v>0</v>
      </c>
      <c r="M3733" s="45">
        <v>0</v>
      </c>
      <c r="N3733" s="45">
        <v>0</v>
      </c>
      <c r="O3733" s="45">
        <v>0</v>
      </c>
      <c r="P3733" s="45">
        <v>0</v>
      </c>
      <c r="Q3733" s="45"/>
      <c r="R3733" s="45">
        <f>SUM(F3733:F3733)</f>
        <v>0</v>
      </c>
    </row>
    <row r="3734" spans="1:18" x14ac:dyDescent="0.25">
      <c r="A3734" s="79"/>
      <c r="B3734" s="322" t="s">
        <v>86</v>
      </c>
      <c r="C3734" s="322"/>
      <c r="D3734" s="322"/>
      <c r="E3734" s="322"/>
      <c r="F3734" s="45">
        <v>0</v>
      </c>
      <c r="G3734" s="45">
        <v>0</v>
      </c>
      <c r="H3734" s="45">
        <v>0</v>
      </c>
      <c r="I3734" s="45">
        <v>0</v>
      </c>
      <c r="J3734" s="45">
        <v>0</v>
      </c>
      <c r="K3734" s="45">
        <v>0</v>
      </c>
      <c r="L3734" s="45">
        <v>0</v>
      </c>
      <c r="M3734" s="45">
        <v>0</v>
      </c>
      <c r="N3734" s="45">
        <v>0</v>
      </c>
      <c r="O3734" s="45">
        <v>0</v>
      </c>
      <c r="P3734" s="45">
        <v>0</v>
      </c>
      <c r="Q3734" s="45"/>
      <c r="R3734" s="45">
        <f>SUM(F3734:F3734)</f>
        <v>0</v>
      </c>
    </row>
    <row r="3735" spans="1:18" x14ac:dyDescent="0.25">
      <c r="A3735" s="313"/>
      <c r="B3735" s="322" t="s">
        <v>87</v>
      </c>
      <c r="C3735" s="322"/>
      <c r="D3735" s="322"/>
      <c r="E3735" s="322"/>
      <c r="F3735" s="45">
        <v>0</v>
      </c>
      <c r="G3735" s="45">
        <v>0</v>
      </c>
      <c r="H3735" s="45">
        <v>0</v>
      </c>
      <c r="I3735" s="45">
        <v>0</v>
      </c>
      <c r="J3735" s="45">
        <v>0</v>
      </c>
      <c r="K3735" s="45">
        <v>0</v>
      </c>
      <c r="L3735" s="45">
        <v>0</v>
      </c>
      <c r="M3735" s="45">
        <v>0</v>
      </c>
      <c r="N3735" s="45">
        <v>0</v>
      </c>
      <c r="O3735" s="45">
        <v>0</v>
      </c>
      <c r="P3735" s="45">
        <v>0</v>
      </c>
      <c r="Q3735" s="45"/>
      <c r="R3735" s="45">
        <f>SUM(F3735:F3735)</f>
        <v>0</v>
      </c>
    </row>
    <row r="3736" spans="1:18" x14ac:dyDescent="0.25">
      <c r="A3736" s="313"/>
      <c r="B3736" s="2" t="s">
        <v>88</v>
      </c>
      <c r="C3736" s="322"/>
      <c r="D3736" s="322"/>
      <c r="E3736" s="322"/>
      <c r="F3736" s="61">
        <f t="shared" ref="F3736:G3736" si="199">+F3670+F3651+F3657</f>
        <v>20815046.350000001</v>
      </c>
      <c r="G3736" s="61">
        <f t="shared" si="199"/>
        <v>25766840.510000002</v>
      </c>
      <c r="H3736" s="61">
        <f>+H3670+H3651+H3657+H3707</f>
        <v>36335649</v>
      </c>
      <c r="I3736" s="61">
        <f>+I3707+I3670+I3657+I3651</f>
        <v>23800287.960000001</v>
      </c>
      <c r="J3736" s="61">
        <f t="shared" ref="J3736:P3736" si="200">+J3670+J3651+J3657+J3707</f>
        <v>37523648.260000005</v>
      </c>
      <c r="K3736" s="61">
        <f t="shared" si="200"/>
        <v>30660398.789999999</v>
      </c>
      <c r="L3736" s="61">
        <f t="shared" si="200"/>
        <v>26215931.080000002</v>
      </c>
      <c r="M3736" s="61">
        <f t="shared" si="200"/>
        <v>31081173.050000001</v>
      </c>
      <c r="N3736" s="61">
        <f t="shared" si="200"/>
        <v>27085261.039999999</v>
      </c>
      <c r="O3736" s="61">
        <f t="shared" si="200"/>
        <v>40745168.75</v>
      </c>
      <c r="P3736" s="61">
        <f t="shared" si="200"/>
        <v>39842127.400000006</v>
      </c>
      <c r="Q3736" s="61"/>
      <c r="R3736" s="61">
        <f>+R3670+R3657+R3651+R3707</f>
        <v>339871532.19</v>
      </c>
    </row>
    <row r="3737" spans="1:18" x14ac:dyDescent="0.25">
      <c r="A3737" s="313"/>
      <c r="B3737" s="2"/>
      <c r="C3737" s="322"/>
      <c r="D3737" s="322"/>
      <c r="E3737" s="322"/>
      <c r="F3737" s="45"/>
      <c r="G3737" s="45">
        <v>0</v>
      </c>
      <c r="H3737" s="45">
        <v>0</v>
      </c>
      <c r="I3737" s="45">
        <v>0</v>
      </c>
      <c r="J3737" s="45">
        <v>0</v>
      </c>
      <c r="K3737" s="45">
        <v>0</v>
      </c>
      <c r="L3737" s="45">
        <v>0</v>
      </c>
      <c r="M3737" s="45">
        <v>0</v>
      </c>
      <c r="N3737" s="45">
        <v>0</v>
      </c>
      <c r="O3737" s="45">
        <v>0</v>
      </c>
      <c r="P3737" s="45">
        <v>0</v>
      </c>
      <c r="Q3737" s="45"/>
      <c r="R3737" s="45"/>
    </row>
    <row r="3738" spans="1:18" x14ac:dyDescent="0.25">
      <c r="A3738" s="313"/>
      <c r="B3738" s="2" t="s">
        <v>210</v>
      </c>
      <c r="C3738" s="322"/>
      <c r="D3738" s="322"/>
      <c r="E3738" s="322"/>
      <c r="F3738" s="45">
        <v>-150000</v>
      </c>
      <c r="G3738" s="45">
        <v>0</v>
      </c>
      <c r="H3738" s="45">
        <v>0</v>
      </c>
      <c r="I3738" s="45">
        <v>0</v>
      </c>
      <c r="J3738" s="45">
        <v>0</v>
      </c>
      <c r="K3738" s="45">
        <v>0</v>
      </c>
      <c r="L3738" s="45">
        <v>0</v>
      </c>
      <c r="M3738" s="45">
        <v>0</v>
      </c>
      <c r="N3738" s="45">
        <v>0</v>
      </c>
      <c r="O3738" s="45">
        <v>0</v>
      </c>
      <c r="P3738" s="45">
        <v>0</v>
      </c>
      <c r="Q3738" s="45"/>
      <c r="R3738" s="324">
        <f>+F3738</f>
        <v>-150000</v>
      </c>
    </row>
    <row r="3739" spans="1:18" x14ac:dyDescent="0.25">
      <c r="A3739" s="313"/>
      <c r="B3739" s="2" t="s">
        <v>225</v>
      </c>
      <c r="C3739" s="322"/>
      <c r="D3739" s="322"/>
      <c r="E3739" s="322"/>
      <c r="F3739" s="45">
        <v>0</v>
      </c>
      <c r="G3739" s="45">
        <v>0</v>
      </c>
      <c r="H3739" s="45">
        <v>0</v>
      </c>
      <c r="I3739" s="45">
        <v>0</v>
      </c>
      <c r="J3739" s="45">
        <v>0</v>
      </c>
      <c r="K3739" s="45">
        <v>0</v>
      </c>
      <c r="L3739" s="45">
        <v>0</v>
      </c>
      <c r="M3739" s="45">
        <v>0</v>
      </c>
      <c r="N3739" s="45">
        <v>-44875.61</v>
      </c>
      <c r="O3739" s="45">
        <v>0</v>
      </c>
      <c r="P3739" s="45">
        <v>0</v>
      </c>
      <c r="Q3739" s="45"/>
      <c r="R3739" s="324">
        <f>+N3739</f>
        <v>-44875.61</v>
      </c>
    </row>
    <row r="3740" spans="1:18" x14ac:dyDescent="0.25">
      <c r="A3740" s="79"/>
      <c r="B3740" s="2" t="s">
        <v>220</v>
      </c>
      <c r="C3740" s="322"/>
      <c r="D3740" s="322"/>
      <c r="E3740" s="322"/>
      <c r="F3740" s="45"/>
      <c r="G3740" s="45">
        <v>0</v>
      </c>
      <c r="H3740" s="45">
        <v>0</v>
      </c>
      <c r="I3740" s="45">
        <v>-199527.01</v>
      </c>
      <c r="J3740" s="45">
        <v>-10763.74</v>
      </c>
      <c r="K3740" s="45">
        <v>0</v>
      </c>
      <c r="L3740" s="45">
        <f>-25566.52-70000</f>
        <v>-95566.52</v>
      </c>
      <c r="M3740" s="45">
        <f>-126660.53-103000-245318.92</f>
        <v>-474979.45</v>
      </c>
      <c r="N3740" s="45">
        <v>-103000</v>
      </c>
      <c r="O3740" s="45">
        <v>-40146.86</v>
      </c>
      <c r="P3740" s="45">
        <v>-66772.97</v>
      </c>
      <c r="Q3740" s="45"/>
      <c r="R3740" s="324">
        <f>SUM(I3740:P3740)</f>
        <v>-990756.54999999993</v>
      </c>
    </row>
    <row r="3741" spans="1:18" x14ac:dyDescent="0.25">
      <c r="A3741" s="79"/>
      <c r="B3741" s="2" t="s">
        <v>226</v>
      </c>
      <c r="C3741" s="322"/>
      <c r="D3741" s="322"/>
      <c r="E3741" s="322"/>
      <c r="F3741" s="45"/>
      <c r="G3741" s="45">
        <v>0</v>
      </c>
      <c r="H3741" s="45">
        <v>0</v>
      </c>
      <c r="I3741" s="45">
        <v>0</v>
      </c>
      <c r="J3741" s="45">
        <v>0</v>
      </c>
      <c r="K3741" s="45">
        <v>0</v>
      </c>
      <c r="L3741" s="45">
        <v>0</v>
      </c>
      <c r="M3741" s="45">
        <v>0</v>
      </c>
      <c r="N3741" s="45">
        <v>0</v>
      </c>
      <c r="O3741" s="45">
        <v>-14700</v>
      </c>
      <c r="P3741" s="45">
        <v>0</v>
      </c>
      <c r="Q3741" s="45"/>
      <c r="R3741" s="324">
        <f>SUM(I3741:O3741)</f>
        <v>-14700</v>
      </c>
    </row>
    <row r="3742" spans="1:18" x14ac:dyDescent="0.25">
      <c r="A3742" s="79"/>
      <c r="B3742" s="2" t="s">
        <v>228</v>
      </c>
      <c r="C3742" s="322"/>
      <c r="D3742" s="322"/>
      <c r="E3742" s="322"/>
      <c r="F3742" s="45">
        <v>0</v>
      </c>
      <c r="G3742" s="45">
        <v>0</v>
      </c>
      <c r="H3742" s="45">
        <v>0</v>
      </c>
      <c r="I3742" s="45">
        <v>0</v>
      </c>
      <c r="J3742" s="45">
        <v>0</v>
      </c>
      <c r="K3742" s="45">
        <v>0</v>
      </c>
      <c r="L3742" s="45">
        <v>0</v>
      </c>
      <c r="M3742" s="45">
        <v>0</v>
      </c>
      <c r="N3742" s="45">
        <v>0</v>
      </c>
      <c r="O3742" s="45">
        <v>0</v>
      </c>
      <c r="P3742" s="45">
        <v>0</v>
      </c>
      <c r="Q3742" s="45"/>
      <c r="R3742" s="324">
        <v>188876.91</v>
      </c>
    </row>
    <row r="3743" spans="1:18" x14ac:dyDescent="0.25">
      <c r="A3743" s="79" t="s">
        <v>89</v>
      </c>
      <c r="B3743" s="2" t="s">
        <v>90</v>
      </c>
      <c r="C3743" s="322"/>
      <c r="D3743" s="322"/>
      <c r="E3743" s="322"/>
      <c r="F3743" s="45">
        <v>0</v>
      </c>
      <c r="G3743" s="45">
        <v>0</v>
      </c>
      <c r="H3743" s="45">
        <v>0</v>
      </c>
      <c r="I3743" s="45">
        <v>0</v>
      </c>
      <c r="J3743" s="45">
        <v>0</v>
      </c>
      <c r="K3743" s="45">
        <v>0</v>
      </c>
      <c r="L3743" s="45">
        <v>0</v>
      </c>
      <c r="M3743" s="45">
        <v>0</v>
      </c>
      <c r="N3743" s="45">
        <v>0</v>
      </c>
      <c r="O3743" s="45">
        <v>0</v>
      </c>
      <c r="P3743" s="45">
        <v>0</v>
      </c>
      <c r="Q3743" s="45"/>
      <c r="R3743" s="45">
        <v>0</v>
      </c>
    </row>
    <row r="3744" spans="1:18" x14ac:dyDescent="0.25">
      <c r="A3744" s="79" t="s">
        <v>91</v>
      </c>
      <c r="B3744" s="2" t="s">
        <v>92</v>
      </c>
      <c r="C3744" s="322"/>
      <c r="D3744" s="322"/>
      <c r="E3744" s="322"/>
      <c r="F3744" s="41">
        <v>0</v>
      </c>
      <c r="G3744" s="41">
        <v>0</v>
      </c>
      <c r="H3744" s="41">
        <v>0</v>
      </c>
      <c r="I3744" s="41">
        <v>0</v>
      </c>
      <c r="J3744" s="41">
        <v>0</v>
      </c>
      <c r="K3744" s="41">
        <f t="shared" ref="K3744" si="201">+K3740</f>
        <v>0</v>
      </c>
      <c r="L3744" s="41">
        <v>0</v>
      </c>
      <c r="M3744" s="41">
        <v>0</v>
      </c>
      <c r="N3744" s="41">
        <v>0</v>
      </c>
      <c r="O3744" s="41">
        <v>0</v>
      </c>
      <c r="P3744" s="45">
        <v>0</v>
      </c>
      <c r="Q3744" s="45"/>
      <c r="R3744" s="41">
        <v>0</v>
      </c>
    </row>
    <row r="3745" spans="1:18" x14ac:dyDescent="0.25">
      <c r="A3745" s="313"/>
      <c r="B3745" s="322" t="s">
        <v>93</v>
      </c>
      <c r="C3745" s="322"/>
      <c r="D3745" s="322" t="s">
        <v>94</v>
      </c>
      <c r="E3745" s="322"/>
      <c r="F3745" s="45">
        <v>0</v>
      </c>
      <c r="G3745" s="45">
        <v>0</v>
      </c>
      <c r="H3745" s="45">
        <v>0</v>
      </c>
      <c r="I3745" s="45">
        <v>0</v>
      </c>
      <c r="J3745" s="45">
        <v>0</v>
      </c>
      <c r="K3745" s="45">
        <v>0</v>
      </c>
      <c r="L3745" s="45">
        <v>0</v>
      </c>
      <c r="M3745" s="45">
        <v>0</v>
      </c>
      <c r="N3745" s="45">
        <v>0</v>
      </c>
      <c r="O3745" s="45">
        <v>0</v>
      </c>
      <c r="P3745" s="45">
        <v>0</v>
      </c>
      <c r="Q3745" s="45"/>
      <c r="R3745" s="45">
        <v>0</v>
      </c>
    </row>
    <row r="3746" spans="1:18" x14ac:dyDescent="0.25">
      <c r="A3746" s="313"/>
      <c r="B3746" s="322" t="s">
        <v>95</v>
      </c>
      <c r="C3746" s="322"/>
      <c r="D3746" s="322"/>
      <c r="E3746" s="322"/>
      <c r="F3746" s="45">
        <v>0</v>
      </c>
      <c r="G3746" s="45">
        <v>0</v>
      </c>
      <c r="H3746" s="45">
        <v>0</v>
      </c>
      <c r="I3746" s="45">
        <v>0</v>
      </c>
      <c r="J3746" s="45">
        <v>0</v>
      </c>
      <c r="K3746" s="45">
        <v>0</v>
      </c>
      <c r="L3746" s="45">
        <v>0</v>
      </c>
      <c r="M3746" s="45">
        <v>0</v>
      </c>
      <c r="N3746" s="45">
        <v>0</v>
      </c>
      <c r="O3746" s="45">
        <v>0</v>
      </c>
      <c r="P3746" s="45">
        <v>0</v>
      </c>
      <c r="Q3746" s="45"/>
      <c r="R3746" s="45">
        <v>0</v>
      </c>
    </row>
    <row r="3747" spans="1:18" x14ac:dyDescent="0.25">
      <c r="A3747" s="79" t="s">
        <v>96</v>
      </c>
      <c r="B3747" s="326" t="s">
        <v>97</v>
      </c>
      <c r="C3747" s="322"/>
      <c r="D3747" s="322"/>
      <c r="E3747" s="322"/>
      <c r="F3747" s="41">
        <v>0</v>
      </c>
      <c r="G3747" s="41">
        <v>0</v>
      </c>
      <c r="H3747" s="41">
        <v>0</v>
      </c>
      <c r="I3747" s="41">
        <v>0</v>
      </c>
      <c r="J3747" s="41">
        <v>0</v>
      </c>
      <c r="K3747" s="41">
        <v>0</v>
      </c>
      <c r="L3747" s="45">
        <v>0</v>
      </c>
      <c r="M3747" s="45">
        <v>0</v>
      </c>
      <c r="N3747" s="45">
        <v>0</v>
      </c>
      <c r="O3747" s="45">
        <v>0</v>
      </c>
      <c r="P3747" s="45">
        <v>0</v>
      </c>
      <c r="Q3747" s="45"/>
      <c r="R3747" s="41">
        <v>0</v>
      </c>
    </row>
    <row r="3748" spans="1:18" x14ac:dyDescent="0.25">
      <c r="A3748" s="313"/>
      <c r="B3748" s="322" t="s">
        <v>98</v>
      </c>
      <c r="C3748" s="322"/>
      <c r="D3748" s="322"/>
      <c r="E3748" s="322"/>
      <c r="F3748" s="45">
        <v>0</v>
      </c>
      <c r="G3748" s="45">
        <v>0</v>
      </c>
      <c r="H3748" s="45">
        <v>0</v>
      </c>
      <c r="I3748" s="45">
        <v>0</v>
      </c>
      <c r="J3748" s="45">
        <v>0</v>
      </c>
      <c r="K3748" s="45">
        <v>0</v>
      </c>
      <c r="L3748" s="45">
        <v>0</v>
      </c>
      <c r="M3748" s="45">
        <v>0</v>
      </c>
      <c r="N3748" s="45">
        <v>0</v>
      </c>
      <c r="O3748" s="45">
        <v>0</v>
      </c>
      <c r="P3748" s="45">
        <v>0</v>
      </c>
      <c r="Q3748" s="45"/>
      <c r="R3748" s="45">
        <v>0</v>
      </c>
    </row>
    <row r="3749" spans="1:18" x14ac:dyDescent="0.25">
      <c r="A3749" s="313"/>
      <c r="B3749" s="322" t="s">
        <v>99</v>
      </c>
      <c r="C3749" s="322"/>
      <c r="D3749" s="322"/>
      <c r="E3749" s="322"/>
      <c r="F3749" s="45">
        <v>0</v>
      </c>
      <c r="G3749" s="45">
        <v>0</v>
      </c>
      <c r="H3749" s="45">
        <v>0</v>
      </c>
      <c r="I3749" s="45">
        <v>0</v>
      </c>
      <c r="J3749" s="45">
        <v>0</v>
      </c>
      <c r="K3749" s="45">
        <v>0</v>
      </c>
      <c r="L3749" s="45">
        <v>0</v>
      </c>
      <c r="M3749" s="45">
        <v>0</v>
      </c>
      <c r="N3749" s="45">
        <v>0</v>
      </c>
      <c r="O3749" s="45">
        <v>0</v>
      </c>
      <c r="P3749" s="45">
        <v>0</v>
      </c>
      <c r="Q3749" s="45"/>
      <c r="R3749" s="45">
        <v>0</v>
      </c>
    </row>
    <row r="3750" spans="1:18" x14ac:dyDescent="0.25">
      <c r="A3750" s="79" t="s">
        <v>100</v>
      </c>
      <c r="B3750" s="2" t="s">
        <v>101</v>
      </c>
      <c r="C3750" s="322"/>
      <c r="D3750" s="322"/>
      <c r="E3750" s="322"/>
      <c r="F3750" s="41">
        <v>0</v>
      </c>
      <c r="G3750" s="41">
        <v>0</v>
      </c>
      <c r="H3750" s="41">
        <v>0</v>
      </c>
      <c r="I3750" s="41">
        <v>0</v>
      </c>
      <c r="J3750" s="41">
        <v>0</v>
      </c>
      <c r="K3750" s="41">
        <v>0</v>
      </c>
      <c r="L3750" s="45">
        <v>0</v>
      </c>
      <c r="M3750" s="45">
        <v>0</v>
      </c>
      <c r="N3750" s="45">
        <v>0</v>
      </c>
      <c r="O3750" s="45">
        <v>0</v>
      </c>
      <c r="P3750" s="45">
        <v>0</v>
      </c>
      <c r="Q3750" s="45"/>
      <c r="R3750" s="41">
        <v>0</v>
      </c>
    </row>
    <row r="3751" spans="1:18" x14ac:dyDescent="0.25">
      <c r="A3751" s="313"/>
      <c r="B3751" s="327" t="s">
        <v>102</v>
      </c>
      <c r="C3751" s="322"/>
      <c r="D3751" s="322"/>
      <c r="E3751" s="322"/>
      <c r="F3751" s="45">
        <v>0</v>
      </c>
      <c r="G3751" s="45">
        <v>0</v>
      </c>
      <c r="H3751" s="45">
        <v>0</v>
      </c>
      <c r="I3751" s="45">
        <v>0</v>
      </c>
      <c r="J3751" s="45">
        <v>0</v>
      </c>
      <c r="K3751" s="45">
        <v>0</v>
      </c>
      <c r="L3751" s="45">
        <v>0</v>
      </c>
      <c r="M3751" s="45">
        <v>0</v>
      </c>
      <c r="N3751" s="45">
        <v>0</v>
      </c>
      <c r="O3751" s="45">
        <v>0</v>
      </c>
      <c r="P3751" s="45">
        <v>0</v>
      </c>
      <c r="Q3751" s="45"/>
      <c r="R3751" s="45">
        <v>0</v>
      </c>
    </row>
    <row r="3752" spans="1:18" x14ac:dyDescent="0.25">
      <c r="A3752" s="313"/>
      <c r="B3752" s="327" t="s">
        <v>103</v>
      </c>
      <c r="C3752" s="322"/>
      <c r="D3752" s="322"/>
      <c r="E3752" s="322"/>
      <c r="F3752" s="64">
        <v>0</v>
      </c>
      <c r="G3752" s="64">
        <v>0</v>
      </c>
      <c r="H3752" s="64">
        <v>0</v>
      </c>
      <c r="I3752" s="64">
        <v>0</v>
      </c>
      <c r="J3752" s="64">
        <v>0</v>
      </c>
      <c r="K3752" s="64">
        <v>0</v>
      </c>
      <c r="L3752" s="64">
        <v>0</v>
      </c>
      <c r="M3752" s="64">
        <v>0</v>
      </c>
      <c r="N3752" s="64">
        <v>0</v>
      </c>
      <c r="O3752" s="64">
        <v>0</v>
      </c>
      <c r="P3752" s="64">
        <v>0</v>
      </c>
      <c r="Q3752" s="64"/>
      <c r="R3752" s="64">
        <v>0</v>
      </c>
    </row>
    <row r="3753" spans="1:18" x14ac:dyDescent="0.25">
      <c r="A3753" s="313"/>
      <c r="B3753" s="2" t="s">
        <v>104</v>
      </c>
      <c r="C3753" s="322"/>
      <c r="D3753" s="322"/>
      <c r="E3753" s="322"/>
      <c r="F3753" s="41">
        <f>+F3749+F3748+F3747+F3746+F3744+F3743</f>
        <v>0</v>
      </c>
      <c r="G3753" s="41">
        <f>+G3749+G3748+G3747+G3746+G3744+G3743</f>
        <v>0</v>
      </c>
      <c r="H3753" s="41">
        <f>+H3749+H3748+H3747+H3746+H3744+H3743</f>
        <v>0</v>
      </c>
      <c r="I3753" s="41">
        <v>0</v>
      </c>
      <c r="J3753" s="41">
        <v>0</v>
      </c>
      <c r="K3753" s="41">
        <v>0</v>
      </c>
      <c r="L3753" s="41">
        <v>0</v>
      </c>
      <c r="M3753" s="41">
        <v>0</v>
      </c>
      <c r="N3753" s="41">
        <v>0</v>
      </c>
      <c r="O3753" s="41">
        <v>0</v>
      </c>
      <c r="P3753" s="41">
        <v>0</v>
      </c>
      <c r="Q3753" s="41"/>
      <c r="R3753" s="41">
        <f>+R3749+R3748+R3747+R3746+R3744+R3743</f>
        <v>0</v>
      </c>
    </row>
    <row r="3754" spans="1:18" x14ac:dyDescent="0.25">
      <c r="A3754" s="313"/>
      <c r="B3754" s="2"/>
      <c r="C3754" s="322"/>
      <c r="D3754" s="322"/>
      <c r="E3754" s="322"/>
      <c r="F3754" s="41"/>
      <c r="G3754" s="41"/>
      <c r="H3754" s="41"/>
      <c r="I3754" s="41"/>
      <c r="J3754" s="41"/>
      <c r="K3754" s="41"/>
      <c r="L3754" s="41"/>
      <c r="M3754" s="41"/>
      <c r="N3754" s="41"/>
      <c r="O3754" s="41"/>
      <c r="P3754" s="41"/>
      <c r="Q3754" s="41"/>
      <c r="R3754" s="41"/>
    </row>
    <row r="3755" spans="1:18" x14ac:dyDescent="0.25">
      <c r="A3755" s="325"/>
      <c r="B3755" s="325"/>
      <c r="C3755" s="325"/>
      <c r="D3755" s="325"/>
      <c r="E3755" s="325"/>
      <c r="F3755" s="325"/>
      <c r="G3755" s="325"/>
      <c r="H3755" s="325"/>
      <c r="I3755" s="325"/>
      <c r="J3755" s="325"/>
      <c r="K3755" s="325"/>
      <c r="L3755" s="325"/>
      <c r="M3755" s="325"/>
      <c r="N3755" s="325"/>
      <c r="O3755" s="325"/>
      <c r="P3755" s="325"/>
      <c r="Q3755" s="325"/>
      <c r="R3755" s="325"/>
    </row>
    <row r="3756" spans="1:18" ht="15.75" thickBot="1" x14ac:dyDescent="0.3">
      <c r="A3756" s="322"/>
      <c r="B3756" s="2" t="s">
        <v>105</v>
      </c>
      <c r="C3756" s="322"/>
      <c r="D3756" s="322"/>
      <c r="E3756" s="322"/>
      <c r="F3756" s="65">
        <f>+F3753+F3736+F3738</f>
        <v>20665046.350000001</v>
      </c>
      <c r="G3756" s="65">
        <f>+G3736</f>
        <v>25766840.510000002</v>
      </c>
      <c r="H3756" s="65">
        <f>+H3736</f>
        <v>36335649</v>
      </c>
      <c r="I3756" s="65">
        <f>+I3736+I3740</f>
        <v>23600760.949999999</v>
      </c>
      <c r="J3756" s="65">
        <f>+J3736+J3740</f>
        <v>37512884.520000003</v>
      </c>
      <c r="K3756" s="65">
        <f>+K3736+K3740</f>
        <v>30660398.789999999</v>
      </c>
      <c r="L3756" s="65">
        <f>+L3736+L3740</f>
        <v>26120364.560000002</v>
      </c>
      <c r="M3756" s="65">
        <f>+M3736+M3740</f>
        <v>30606193.600000001</v>
      </c>
      <c r="N3756" s="65">
        <f>+N3736+N3740+N3739</f>
        <v>26937385.43</v>
      </c>
      <c r="O3756" s="65">
        <f>+O3736+O3740+O3739+O3741</f>
        <v>40690321.890000001</v>
      </c>
      <c r="P3756" s="65">
        <f>+P3736+P3740+P3739+P3741</f>
        <v>39775354.430000007</v>
      </c>
      <c r="Q3756" s="65"/>
      <c r="R3756" s="65">
        <f>SUM(R3738:R3742)+R3736</f>
        <v>338860076.94</v>
      </c>
    </row>
    <row r="3757" spans="1:18" ht="15.75" thickTop="1" x14ac:dyDescent="0.25">
      <c r="A3757" s="322"/>
      <c r="B3757" s="2"/>
      <c r="C3757" s="322"/>
      <c r="D3757" s="322"/>
      <c r="E3757" s="322"/>
      <c r="F3757" s="41"/>
      <c r="G3757" s="325"/>
      <c r="H3757" s="325"/>
      <c r="I3757" s="325"/>
      <c r="J3757" s="325"/>
      <c r="K3757" s="325"/>
      <c r="L3757" s="325"/>
      <c r="M3757" s="325"/>
      <c r="N3757" s="325"/>
      <c r="O3757" s="325"/>
      <c r="P3757" s="325"/>
      <c r="Q3757" s="325"/>
    </row>
    <row r="3758" spans="1:18" x14ac:dyDescent="0.25">
      <c r="A3758" s="322"/>
      <c r="B3758" s="2"/>
      <c r="C3758" s="322"/>
      <c r="D3758" s="322"/>
      <c r="E3758" s="322"/>
      <c r="F3758" s="41"/>
      <c r="G3758" s="41"/>
      <c r="H3758" s="41"/>
      <c r="I3758" s="41"/>
      <c r="J3758" s="325"/>
      <c r="K3758" s="325"/>
      <c r="L3758" s="325"/>
      <c r="M3758" s="325"/>
      <c r="N3758" s="325"/>
      <c r="O3758" s="337"/>
      <c r="P3758" s="337"/>
      <c r="Q3758" s="337"/>
      <c r="R3758" s="28"/>
    </row>
    <row r="3759" spans="1:18" x14ac:dyDescent="0.25">
      <c r="A3759" s="322"/>
      <c r="B3759" s="2"/>
      <c r="C3759" s="322"/>
      <c r="D3759" s="322"/>
      <c r="E3759" s="322"/>
      <c r="F3759" s="41" t="s">
        <v>199</v>
      </c>
      <c r="G3759" s="325"/>
      <c r="H3759" s="325"/>
      <c r="I3759" s="325"/>
      <c r="J3759" s="325"/>
      <c r="K3759" s="325"/>
      <c r="L3759" s="325"/>
      <c r="M3759" s="41"/>
      <c r="R3759" s="28"/>
    </row>
    <row r="3760" spans="1:18" ht="15" customHeight="1" x14ac:dyDescent="0.25">
      <c r="A3760" s="416" t="s">
        <v>106</v>
      </c>
      <c r="B3760" s="416"/>
      <c r="C3760" s="416"/>
      <c r="D3760" s="416"/>
      <c r="E3760" s="416"/>
      <c r="F3760" s="416" t="s">
        <v>107</v>
      </c>
      <c r="G3760" s="416"/>
      <c r="H3760" s="416"/>
      <c r="I3760" s="416"/>
      <c r="J3760" s="416"/>
      <c r="K3760" s="324"/>
      <c r="L3760" s="324"/>
      <c r="M3760" s="335"/>
    </row>
    <row r="3761" spans="1:18" x14ac:dyDescent="0.25">
      <c r="A3761" s="329"/>
      <c r="B3761" s="3"/>
      <c r="C3761" s="3"/>
      <c r="D3761" s="325"/>
      <c r="E3761" s="325"/>
      <c r="F3761" s="3"/>
      <c r="G3761" s="3"/>
      <c r="H3761" s="325"/>
      <c r="I3761" s="325"/>
      <c r="J3761" s="324"/>
      <c r="K3761" s="325"/>
      <c r="M3761" s="336"/>
      <c r="N3761" s="337"/>
      <c r="P3761" s="28"/>
      <c r="Q3761" s="28"/>
    </row>
    <row r="3762" spans="1:18" x14ac:dyDescent="0.25">
      <c r="A3762" s="3"/>
      <c r="B3762" s="3"/>
      <c r="C3762" s="3"/>
      <c r="D3762" s="325"/>
      <c r="E3762" s="325"/>
      <c r="F3762" s="3"/>
      <c r="G3762" s="3"/>
      <c r="H3762" s="325"/>
      <c r="I3762" s="325"/>
      <c r="J3762" s="325"/>
      <c r="K3762" s="325"/>
      <c r="M3762" s="336"/>
      <c r="P3762" s="28"/>
      <c r="Q3762" s="28"/>
      <c r="R3762" s="28"/>
    </row>
    <row r="3763" spans="1:18" x14ac:dyDescent="0.25">
      <c r="A3763" s="412" t="s">
        <v>227</v>
      </c>
      <c r="B3763" s="412"/>
      <c r="C3763" s="412"/>
      <c r="D3763" s="412"/>
      <c r="E3763" s="412"/>
      <c r="F3763" s="413" t="s">
        <v>223</v>
      </c>
      <c r="G3763" s="413"/>
      <c r="H3763" s="413"/>
      <c r="I3763" s="413"/>
      <c r="J3763" s="413"/>
      <c r="K3763" s="325"/>
      <c r="M3763" s="336"/>
      <c r="N3763" s="28"/>
      <c r="P3763" s="28"/>
      <c r="Q3763" s="28"/>
    </row>
    <row r="3764" spans="1:18" x14ac:dyDescent="0.25">
      <c r="A3764" s="414" t="s">
        <v>108</v>
      </c>
      <c r="B3764" s="414"/>
      <c r="C3764" s="414"/>
      <c r="D3764" s="414"/>
      <c r="E3764" s="414"/>
      <c r="F3764" s="415" t="s">
        <v>224</v>
      </c>
      <c r="G3764" s="415"/>
      <c r="H3764" s="415"/>
      <c r="I3764" s="415"/>
      <c r="J3764" s="415"/>
      <c r="K3764" s="325"/>
      <c r="P3764" s="28"/>
      <c r="Q3764" s="28"/>
    </row>
    <row r="3765" spans="1:18" x14ac:dyDescent="0.25">
      <c r="A3765" s="325"/>
      <c r="B3765" s="325"/>
      <c r="C3765" s="325"/>
      <c r="D3765" s="325"/>
      <c r="E3765" s="325"/>
      <c r="F3765" s="325"/>
      <c r="G3765" s="325"/>
      <c r="H3765" s="325"/>
      <c r="I3765" s="325"/>
      <c r="J3765" s="325"/>
      <c r="K3765" s="325"/>
    </row>
    <row r="3767" spans="1:18" x14ac:dyDescent="0.25">
      <c r="J3767" s="28"/>
      <c r="P3767" s="28"/>
      <c r="Q3767" s="28"/>
    </row>
    <row r="3786" spans="1:19" x14ac:dyDescent="0.25">
      <c r="A3786" s="29"/>
      <c r="B3786" s="29"/>
      <c r="C3786" s="29"/>
      <c r="D3786" s="29"/>
      <c r="E3786" s="29"/>
      <c r="F3786" s="29"/>
      <c r="G3786" s="29"/>
      <c r="H3786" s="29"/>
      <c r="I3786" s="29"/>
      <c r="J3786" s="29"/>
    </row>
    <row r="3788" spans="1:19" ht="18" x14ac:dyDescent="0.25">
      <c r="A3788" s="312"/>
      <c r="B3788" s="312"/>
      <c r="C3788" s="312"/>
      <c r="D3788" s="312"/>
      <c r="E3788" s="312"/>
      <c r="F3788" s="312"/>
      <c r="G3788" s="312"/>
      <c r="H3788" s="312"/>
      <c r="I3788" s="312"/>
      <c r="J3788" s="312"/>
    </row>
    <row r="3789" spans="1:19" ht="15" customHeight="1" x14ac:dyDescent="0.25">
      <c r="A3789" s="409" t="s">
        <v>0</v>
      </c>
      <c r="B3789" s="409"/>
      <c r="C3789" s="409"/>
      <c r="D3789" s="409"/>
      <c r="E3789" s="409"/>
      <c r="F3789" s="409"/>
      <c r="G3789" s="409"/>
      <c r="H3789" s="409"/>
      <c r="I3789" s="409"/>
      <c r="J3789" s="409"/>
      <c r="K3789" s="409"/>
      <c r="L3789" s="409"/>
      <c r="M3789" s="409"/>
      <c r="N3789" s="409"/>
      <c r="O3789" s="409"/>
      <c r="P3789" s="409"/>
      <c r="Q3789" s="409"/>
      <c r="R3789" s="409"/>
      <c r="S3789" s="409"/>
    </row>
    <row r="3790" spans="1:19" ht="15" customHeight="1" x14ac:dyDescent="0.25">
      <c r="A3790" s="410" t="s">
        <v>211</v>
      </c>
      <c r="B3790" s="410"/>
      <c r="C3790" s="410"/>
      <c r="D3790" s="410"/>
      <c r="E3790" s="410"/>
      <c r="F3790" s="410"/>
      <c r="G3790" s="410"/>
      <c r="H3790" s="410"/>
      <c r="I3790" s="410"/>
      <c r="J3790" s="410"/>
      <c r="K3790" s="410"/>
      <c r="L3790" s="410"/>
      <c r="M3790" s="410"/>
      <c r="N3790" s="410"/>
      <c r="O3790" s="410"/>
      <c r="P3790" s="410"/>
      <c r="Q3790" s="410"/>
      <c r="R3790" s="410"/>
      <c r="S3790" s="410"/>
    </row>
    <row r="3791" spans="1:19" x14ac:dyDescent="0.25">
      <c r="A3791" s="32" t="s">
        <v>3</v>
      </c>
      <c r="B3791" s="33" t="s">
        <v>4</v>
      </c>
      <c r="C3791" s="5"/>
      <c r="D3791" s="5"/>
      <c r="E3791" s="6"/>
      <c r="F3791" s="250" t="s">
        <v>5</v>
      </c>
      <c r="G3791" s="251" t="s">
        <v>6</v>
      </c>
      <c r="H3791" s="251" t="s">
        <v>109</v>
      </c>
      <c r="I3791" s="251" t="s">
        <v>141</v>
      </c>
      <c r="J3791" s="251" t="s">
        <v>142</v>
      </c>
      <c r="K3791" s="251" t="s">
        <v>143</v>
      </c>
      <c r="L3791" s="251" t="s">
        <v>144</v>
      </c>
      <c r="M3791" s="251" t="s">
        <v>153</v>
      </c>
      <c r="N3791" s="251" t="s">
        <v>157</v>
      </c>
      <c r="O3791" s="251" t="s">
        <v>158</v>
      </c>
      <c r="P3791" s="251" t="s">
        <v>169</v>
      </c>
      <c r="Q3791" s="251"/>
      <c r="R3791" s="251" t="s">
        <v>178</v>
      </c>
      <c r="S3791" s="252" t="s">
        <v>7</v>
      </c>
    </row>
    <row r="3792" spans="1:19" x14ac:dyDescent="0.25">
      <c r="A3792" s="316" t="s">
        <v>8</v>
      </c>
      <c r="B3792" s="317" t="s">
        <v>9</v>
      </c>
      <c r="C3792" s="317"/>
      <c r="D3792" s="40"/>
      <c r="E3792" s="40"/>
      <c r="F3792" s="41">
        <f t="shared" ref="F3792:G3792" si="202">SUM(F3793:F3797)</f>
        <v>18624615.859999999</v>
      </c>
      <c r="G3792" s="41">
        <f t="shared" si="202"/>
        <v>18894805.859999999</v>
      </c>
      <c r="H3792" s="41">
        <f>SUM(H3793:H3797)</f>
        <v>24489037.419999998</v>
      </c>
      <c r="I3792" s="41">
        <f>SUM(I3793:I3797)</f>
        <v>19066455.550000001</v>
      </c>
      <c r="J3792" s="41">
        <f t="shared" ref="J3792:K3792" si="203">SUM(J3793:J3797)</f>
        <v>32417458.310000002</v>
      </c>
      <c r="K3792" s="41">
        <f t="shared" si="203"/>
        <v>18473060.48</v>
      </c>
      <c r="L3792" s="41">
        <f t="shared" ref="L3792:R3792" si="204">SUM(L3793:L3797)</f>
        <v>18467204.420000002</v>
      </c>
      <c r="M3792" s="41">
        <f t="shared" si="204"/>
        <v>22020335.789999999</v>
      </c>
      <c r="N3792" s="41">
        <f t="shared" si="204"/>
        <v>18297813.57</v>
      </c>
      <c r="O3792" s="41">
        <f t="shared" si="204"/>
        <v>30933718.119999997</v>
      </c>
      <c r="P3792" s="41">
        <f t="shared" si="204"/>
        <v>34786610.840000004</v>
      </c>
      <c r="Q3792" s="41"/>
      <c r="R3792" s="41">
        <f t="shared" si="204"/>
        <v>45653246.160000004</v>
      </c>
      <c r="S3792" s="41">
        <f>+S3793+S3794+S3795+S3796+S3797</f>
        <v>302124362.38</v>
      </c>
    </row>
    <row r="3793" spans="1:19" x14ac:dyDescent="0.25">
      <c r="A3793" s="313"/>
      <c r="B3793" s="314" t="s">
        <v>10</v>
      </c>
      <c r="C3793" s="315"/>
      <c r="D3793" s="315"/>
      <c r="E3793" s="40"/>
      <c r="F3793" s="45">
        <v>15899530.83</v>
      </c>
      <c r="G3793" s="45">
        <v>16139904.73</v>
      </c>
      <c r="H3793" s="45">
        <v>21750400.789999999</v>
      </c>
      <c r="I3793" s="45">
        <v>16323896.42</v>
      </c>
      <c r="J3793" s="45">
        <v>15746328.630000001</v>
      </c>
      <c r="K3793" s="45">
        <v>15760728.630000001</v>
      </c>
      <c r="L3793" s="45">
        <v>15751328.630000001</v>
      </c>
      <c r="M3793" s="45">
        <v>19314769.800000001</v>
      </c>
      <c r="N3793" s="45">
        <v>15631194.029999999</v>
      </c>
      <c r="O3793" s="45">
        <v>15600272.640000001</v>
      </c>
      <c r="P3793" s="45">
        <v>29412571.050000001</v>
      </c>
      <c r="Q3793" s="45"/>
      <c r="R3793" s="45">
        <v>26731556.5</v>
      </c>
      <c r="S3793" s="45">
        <f>SUM(F3793:R3793)</f>
        <v>224062482.68000001</v>
      </c>
    </row>
    <row r="3794" spans="1:19" x14ac:dyDescent="0.25">
      <c r="A3794" s="313"/>
      <c r="B3794" s="314" t="s">
        <v>11</v>
      </c>
      <c r="C3794" s="315"/>
      <c r="D3794" s="315"/>
      <c r="E3794" s="40"/>
      <c r="F3794" s="45">
        <v>280000</v>
      </c>
      <c r="G3794" s="45">
        <v>280000</v>
      </c>
      <c r="H3794" s="45">
        <v>280000</v>
      </c>
      <c r="I3794" s="45">
        <v>280000</v>
      </c>
      <c r="J3794" s="45">
        <v>14246028.390000001</v>
      </c>
      <c r="K3794" s="45">
        <v>285000</v>
      </c>
      <c r="L3794" s="45">
        <v>290000</v>
      </c>
      <c r="M3794" s="45">
        <v>280000</v>
      </c>
      <c r="N3794" s="45">
        <v>280000</v>
      </c>
      <c r="O3794" s="45">
        <v>13234311.970000001</v>
      </c>
      <c r="P3794" s="45">
        <v>3071946.09</v>
      </c>
      <c r="Q3794" s="45"/>
      <c r="R3794" s="45">
        <v>16531330.49</v>
      </c>
      <c r="S3794" s="45">
        <f>SUM(F3794:R3794)</f>
        <v>49338616.939999998</v>
      </c>
    </row>
    <row r="3795" spans="1:19" x14ac:dyDescent="0.25">
      <c r="A3795" s="313"/>
      <c r="B3795" s="314" t="s">
        <v>212</v>
      </c>
      <c r="C3795" s="318"/>
      <c r="D3795" s="318"/>
      <c r="E3795" s="40"/>
      <c r="F3795" s="45">
        <v>0</v>
      </c>
      <c r="G3795" s="45">
        <v>0</v>
      </c>
      <c r="H3795" s="45">
        <v>0</v>
      </c>
      <c r="I3795" s="45">
        <v>0</v>
      </c>
      <c r="J3795" s="45">
        <v>0</v>
      </c>
      <c r="K3795" s="45">
        <v>0</v>
      </c>
      <c r="L3795" s="45">
        <v>0</v>
      </c>
      <c r="M3795" s="45">
        <v>0</v>
      </c>
      <c r="N3795" s="45">
        <v>0</v>
      </c>
      <c r="O3795" s="45">
        <v>0</v>
      </c>
      <c r="P3795" s="45">
        <v>0</v>
      </c>
      <c r="Q3795" s="45"/>
      <c r="R3795" s="45">
        <v>0</v>
      </c>
      <c r="S3795" s="45">
        <f>SUM(F3795:R3795)</f>
        <v>0</v>
      </c>
    </row>
    <row r="3796" spans="1:19" x14ac:dyDescent="0.25">
      <c r="A3796" s="313"/>
      <c r="B3796" s="314" t="s">
        <v>213</v>
      </c>
      <c r="C3796" s="318"/>
      <c r="D3796" s="318"/>
      <c r="E3796" s="40"/>
      <c r="F3796" s="45">
        <v>0</v>
      </c>
      <c r="G3796" s="45">
        <v>0</v>
      </c>
      <c r="H3796" s="45">
        <v>0</v>
      </c>
      <c r="I3796" s="45">
        <v>0</v>
      </c>
      <c r="J3796" s="45">
        <v>0</v>
      </c>
      <c r="K3796" s="45">
        <v>0</v>
      </c>
      <c r="L3796" s="45">
        <v>0</v>
      </c>
      <c r="M3796" s="45">
        <v>0</v>
      </c>
      <c r="N3796" s="45">
        <v>0</v>
      </c>
      <c r="O3796" s="45">
        <v>0</v>
      </c>
      <c r="P3796" s="45">
        <v>0</v>
      </c>
      <c r="Q3796" s="45"/>
      <c r="R3796" s="45">
        <v>0</v>
      </c>
      <c r="S3796" s="45">
        <f>SUM(F3796:R3796)</f>
        <v>0</v>
      </c>
    </row>
    <row r="3797" spans="1:19" x14ac:dyDescent="0.25">
      <c r="A3797" s="313"/>
      <c r="B3797" s="340" t="s">
        <v>214</v>
      </c>
      <c r="C3797" s="340"/>
      <c r="D3797" s="340"/>
      <c r="E3797" s="40"/>
      <c r="F3797" s="45">
        <v>2445085.0299999998</v>
      </c>
      <c r="G3797" s="45">
        <v>2474901.13</v>
      </c>
      <c r="H3797" s="45">
        <v>2458636.63</v>
      </c>
      <c r="I3797" s="45">
        <v>2462559.13</v>
      </c>
      <c r="J3797" s="45">
        <v>2425101.29</v>
      </c>
      <c r="K3797" s="45">
        <v>2427331.85</v>
      </c>
      <c r="L3797" s="45">
        <v>2425875.79</v>
      </c>
      <c r="M3797" s="45">
        <v>2425565.9900000002</v>
      </c>
      <c r="N3797" s="45">
        <v>2386619.54</v>
      </c>
      <c r="O3797" s="45">
        <v>2099133.5099999998</v>
      </c>
      <c r="P3797" s="45">
        <v>2302093.7000000002</v>
      </c>
      <c r="Q3797" s="45"/>
      <c r="R3797" s="45">
        <v>2390359.17</v>
      </c>
      <c r="S3797" s="45">
        <f>SUM(F3797:R3797)</f>
        <v>28723262.759999998</v>
      </c>
    </row>
    <row r="3798" spans="1:19" x14ac:dyDescent="0.25">
      <c r="A3798" s="316" t="s">
        <v>12</v>
      </c>
      <c r="B3798" s="320" t="s">
        <v>13</v>
      </c>
      <c r="C3798" s="315"/>
      <c r="D3798" s="40"/>
      <c r="E3798" s="40"/>
      <c r="F3798" s="41">
        <f>SUM(F3799:F3808)</f>
        <v>741387.33000000007</v>
      </c>
      <c r="G3798" s="41">
        <f>+G3800+G3802+G3803+G3804+G3799+G3810</f>
        <v>4823459.1399999997</v>
      </c>
      <c r="H3798" s="41">
        <f t="shared" ref="H3798" si="205">SUM(H3799:H3810)</f>
        <v>3270508.74</v>
      </c>
      <c r="I3798" s="41">
        <f>SUM(I3799:I3810)</f>
        <v>1440104.1400000001</v>
      </c>
      <c r="J3798" s="41">
        <f>SUM(J3799:J3810)</f>
        <v>3218621.25</v>
      </c>
      <c r="K3798" s="41">
        <f t="shared" ref="K3798:S3798" si="206">SUM(K3799:K3810)</f>
        <v>5205328.83</v>
      </c>
      <c r="L3798" s="41">
        <f t="shared" si="206"/>
        <v>2012606.6400000001</v>
      </c>
      <c r="M3798" s="41">
        <f t="shared" si="206"/>
        <v>3219455.98</v>
      </c>
      <c r="N3798" s="41">
        <f t="shared" si="206"/>
        <v>2553608.17</v>
      </c>
      <c r="O3798" s="41">
        <f t="shared" si="206"/>
        <v>3710064.88</v>
      </c>
      <c r="P3798" s="41">
        <f t="shared" si="206"/>
        <v>3305144.36</v>
      </c>
      <c r="Q3798" s="41"/>
      <c r="R3798" s="41">
        <f>SUM(R3799:R3810)</f>
        <v>5051015.1399999997</v>
      </c>
      <c r="S3798" s="41">
        <f t="shared" si="206"/>
        <v>38551304.600000001</v>
      </c>
    </row>
    <row r="3799" spans="1:19" x14ac:dyDescent="0.25">
      <c r="A3799" s="313"/>
      <c r="B3799" s="314" t="s">
        <v>14</v>
      </c>
      <c r="C3799" s="315"/>
      <c r="D3799" s="315"/>
      <c r="E3799" s="40"/>
      <c r="F3799" s="45">
        <v>164489.32</v>
      </c>
      <c r="G3799" s="45">
        <v>506422.8</v>
      </c>
      <c r="H3799" s="45">
        <v>409354.01</v>
      </c>
      <c r="I3799" s="45">
        <v>262674.03000000003</v>
      </c>
      <c r="J3799" s="45">
        <v>552634.66</v>
      </c>
      <c r="K3799" s="45">
        <v>932366.17</v>
      </c>
      <c r="L3799" s="45">
        <v>14170</v>
      </c>
      <c r="M3799" s="45">
        <v>494263.74</v>
      </c>
      <c r="N3799" s="45">
        <v>546855.93000000005</v>
      </c>
      <c r="O3799" s="45">
        <v>1150354.78</v>
      </c>
      <c r="P3799" s="45">
        <v>271260.15999999997</v>
      </c>
      <c r="Q3799" s="45"/>
      <c r="R3799" s="45">
        <v>378784.02</v>
      </c>
      <c r="S3799" s="45">
        <f t="shared" ref="S3799:S3810" si="207">SUM(F3799:R3799)</f>
        <v>5683629.6199999992</v>
      </c>
    </row>
    <row r="3800" spans="1:19" x14ac:dyDescent="0.25">
      <c r="A3800" s="321"/>
      <c r="B3800" s="322" t="s">
        <v>15</v>
      </c>
      <c r="C3800" s="340"/>
      <c r="D3800" s="340"/>
      <c r="E3800" s="40"/>
      <c r="F3800" s="45">
        <v>0</v>
      </c>
      <c r="G3800" s="45">
        <v>0</v>
      </c>
      <c r="H3800" s="45">
        <v>200940.01</v>
      </c>
      <c r="I3800" s="45">
        <v>16980</v>
      </c>
      <c r="J3800" s="45">
        <v>166980.01</v>
      </c>
      <c r="K3800" s="45">
        <v>316980.02</v>
      </c>
      <c r="L3800" s="45">
        <v>16980</v>
      </c>
      <c r="M3800" s="45">
        <v>166980.01</v>
      </c>
      <c r="N3800" s="45">
        <v>166979.99</v>
      </c>
      <c r="O3800" s="45">
        <v>16980</v>
      </c>
      <c r="P3800" s="45">
        <v>193980</v>
      </c>
      <c r="Q3800" s="45"/>
      <c r="R3800" s="45">
        <v>382652</v>
      </c>
      <c r="S3800" s="45">
        <f t="shared" si="207"/>
        <v>1646432.04</v>
      </c>
    </row>
    <row r="3801" spans="1:19" x14ac:dyDescent="0.25">
      <c r="A3801" s="313"/>
      <c r="B3801" s="314" t="s">
        <v>16</v>
      </c>
      <c r="C3801" s="315"/>
      <c r="D3801" s="315"/>
      <c r="E3801" s="40"/>
      <c r="F3801" s="45">
        <v>0</v>
      </c>
      <c r="G3801" s="45">
        <v>0</v>
      </c>
      <c r="H3801" s="45">
        <v>284927.5</v>
      </c>
      <c r="I3801" s="45">
        <v>0</v>
      </c>
      <c r="J3801" s="45">
        <v>0</v>
      </c>
      <c r="K3801" s="45">
        <v>723350</v>
      </c>
      <c r="L3801" s="45">
        <v>0</v>
      </c>
      <c r="M3801" s="45">
        <v>390600</v>
      </c>
      <c r="N3801" s="45">
        <v>0</v>
      </c>
      <c r="O3801" s="45">
        <v>90500</v>
      </c>
      <c r="P3801" s="45">
        <v>49000</v>
      </c>
      <c r="Q3801" s="45"/>
      <c r="R3801" s="45">
        <v>481798.42</v>
      </c>
      <c r="S3801" s="45">
        <f t="shared" si="207"/>
        <v>2020175.92</v>
      </c>
    </row>
    <row r="3802" spans="1:19" x14ac:dyDescent="0.25">
      <c r="A3802" s="313"/>
      <c r="B3802" s="340" t="s">
        <v>17</v>
      </c>
      <c r="C3802" s="340"/>
      <c r="D3802" s="340"/>
      <c r="E3802" s="40"/>
      <c r="F3802" s="45">
        <v>0</v>
      </c>
      <c r="G3802" s="45">
        <v>0</v>
      </c>
      <c r="H3802" s="45">
        <v>0</v>
      </c>
      <c r="I3802" s="45">
        <v>0</v>
      </c>
      <c r="J3802" s="45">
        <v>0</v>
      </c>
      <c r="K3802" s="45">
        <v>0</v>
      </c>
      <c r="L3802" s="45">
        <v>0</v>
      </c>
      <c r="M3802" s="45">
        <v>0</v>
      </c>
      <c r="N3802" s="45">
        <v>0</v>
      </c>
      <c r="O3802" s="45">
        <v>0</v>
      </c>
      <c r="P3802" s="45">
        <v>0</v>
      </c>
      <c r="Q3802" s="45"/>
      <c r="R3802" s="45">
        <v>0</v>
      </c>
      <c r="S3802" s="45">
        <f t="shared" si="207"/>
        <v>0</v>
      </c>
    </row>
    <row r="3803" spans="1:19" x14ac:dyDescent="0.25">
      <c r="A3803" s="313"/>
      <c r="B3803" s="314" t="s">
        <v>18</v>
      </c>
      <c r="C3803" s="315"/>
      <c r="D3803" s="315"/>
      <c r="E3803" s="52"/>
      <c r="F3803" s="45">
        <v>450000.01</v>
      </c>
      <c r="G3803" s="45">
        <v>1935766.16</v>
      </c>
      <c r="H3803" s="45">
        <v>1039478.08</v>
      </c>
      <c r="I3803" s="45">
        <v>956548.11</v>
      </c>
      <c r="J3803" s="45">
        <v>1507618.1</v>
      </c>
      <c r="K3803" s="45">
        <v>1359548.1</v>
      </c>
      <c r="L3803" s="45">
        <f>1181918.1+17700</f>
        <v>1199618.1000000001</v>
      </c>
      <c r="M3803" s="45">
        <v>1141922.08</v>
      </c>
      <c r="N3803" s="45">
        <v>974618.1</v>
      </c>
      <c r="O3803" s="45">
        <v>1462601.1</v>
      </c>
      <c r="P3803" s="45">
        <v>1392909.17</v>
      </c>
      <c r="Q3803" s="45"/>
      <c r="R3803" s="45">
        <v>1630643.43</v>
      </c>
      <c r="S3803" s="45">
        <f t="shared" si="207"/>
        <v>15051270.539999999</v>
      </c>
    </row>
    <row r="3804" spans="1:19" x14ac:dyDescent="0.25">
      <c r="A3804" s="313"/>
      <c r="B3804" s="314" t="s">
        <v>19</v>
      </c>
      <c r="C3804" s="315"/>
      <c r="D3804" s="315"/>
      <c r="E3804" s="40"/>
      <c r="F3804" s="45">
        <v>126898</v>
      </c>
      <c r="G3804" s="45">
        <v>1973143.58</v>
      </c>
      <c r="H3804" s="45">
        <v>126898</v>
      </c>
      <c r="I3804" s="45">
        <v>25582</v>
      </c>
      <c r="J3804" s="45">
        <v>124933</v>
      </c>
      <c r="K3804" s="45">
        <v>0</v>
      </c>
      <c r="L3804" s="45">
        <v>228074</v>
      </c>
      <c r="M3804" s="45">
        <v>169808.61</v>
      </c>
      <c r="N3804" s="45">
        <v>44875.61</v>
      </c>
      <c r="O3804" s="45">
        <v>221672</v>
      </c>
      <c r="P3804" s="45">
        <v>94234</v>
      </c>
      <c r="Q3804" s="45"/>
      <c r="R3804" s="45">
        <v>779582.36</v>
      </c>
      <c r="S3804" s="45">
        <f t="shared" si="207"/>
        <v>3915701.1599999997</v>
      </c>
    </row>
    <row r="3805" spans="1:19" x14ac:dyDescent="0.25">
      <c r="A3805" s="313"/>
      <c r="B3805" s="314" t="s">
        <v>197</v>
      </c>
      <c r="C3805" s="315"/>
      <c r="D3805" s="315"/>
      <c r="E3805" s="40"/>
      <c r="F3805" s="45">
        <v>0</v>
      </c>
      <c r="G3805" s="45">
        <v>0</v>
      </c>
      <c r="H3805" s="45">
        <v>0</v>
      </c>
      <c r="I3805" s="45">
        <v>0</v>
      </c>
      <c r="J3805" s="45">
        <v>0</v>
      </c>
      <c r="K3805" s="45">
        <v>0</v>
      </c>
      <c r="L3805" s="45">
        <v>0</v>
      </c>
      <c r="M3805" s="45">
        <v>0</v>
      </c>
      <c r="N3805" s="45">
        <v>0</v>
      </c>
      <c r="O3805" s="45">
        <v>0</v>
      </c>
      <c r="P3805" s="45">
        <v>0</v>
      </c>
      <c r="Q3805" s="45"/>
      <c r="R3805" s="45">
        <v>0</v>
      </c>
      <c r="S3805" s="45">
        <f t="shared" si="207"/>
        <v>0</v>
      </c>
    </row>
    <row r="3806" spans="1:19" x14ac:dyDescent="0.25">
      <c r="A3806" s="313"/>
      <c r="B3806" s="322" t="s">
        <v>20</v>
      </c>
      <c r="C3806" s="315"/>
      <c r="D3806" s="315"/>
      <c r="E3806" s="40"/>
      <c r="F3806" s="45">
        <v>0</v>
      </c>
      <c r="G3806" s="45">
        <v>0</v>
      </c>
      <c r="H3806" s="45">
        <v>746300</v>
      </c>
      <c r="I3806" s="45">
        <v>0</v>
      </c>
      <c r="J3806" s="45">
        <v>253749.94</v>
      </c>
      <c r="K3806" s="45">
        <v>499810</v>
      </c>
      <c r="L3806" s="45">
        <v>0</v>
      </c>
      <c r="M3806" s="45">
        <v>249725</v>
      </c>
      <c r="N3806" s="45">
        <v>249050</v>
      </c>
      <c r="O3806" s="45">
        <v>249030</v>
      </c>
      <c r="P3806" s="45">
        <v>237384.98</v>
      </c>
      <c r="Q3806" s="45"/>
      <c r="R3806" s="45">
        <v>496150</v>
      </c>
      <c r="S3806" s="45">
        <f t="shared" si="207"/>
        <v>2981199.92</v>
      </c>
    </row>
    <row r="3807" spans="1:19" x14ac:dyDescent="0.25">
      <c r="A3807" s="313"/>
      <c r="B3807" s="340" t="s">
        <v>21</v>
      </c>
      <c r="C3807" s="340"/>
      <c r="D3807" s="340"/>
      <c r="E3807" s="340"/>
      <c r="F3807" s="45">
        <v>0</v>
      </c>
      <c r="G3807" s="45">
        <v>0</v>
      </c>
      <c r="H3807" s="45">
        <v>0</v>
      </c>
      <c r="I3807" s="45">
        <v>0</v>
      </c>
      <c r="J3807" s="45">
        <v>0</v>
      </c>
      <c r="K3807" s="45">
        <v>0</v>
      </c>
      <c r="L3807" s="45">
        <v>0</v>
      </c>
      <c r="M3807" s="45">
        <v>0</v>
      </c>
      <c r="N3807" s="45">
        <v>0</v>
      </c>
      <c r="O3807" s="45">
        <v>0</v>
      </c>
      <c r="P3807" s="45">
        <v>0</v>
      </c>
      <c r="Q3807" s="45"/>
      <c r="R3807" s="45">
        <v>0</v>
      </c>
      <c r="S3807" s="45">
        <f t="shared" si="207"/>
        <v>0</v>
      </c>
    </row>
    <row r="3808" spans="1:19" x14ac:dyDescent="0.25">
      <c r="A3808" s="313"/>
      <c r="B3808" s="322" t="s">
        <v>22</v>
      </c>
      <c r="C3808" s="340"/>
      <c r="D3808" s="340"/>
      <c r="E3808" s="340"/>
      <c r="F3808" s="45">
        <v>0</v>
      </c>
      <c r="G3808" s="45">
        <v>0</v>
      </c>
      <c r="H3808" s="45">
        <v>54484.54</v>
      </c>
      <c r="I3808" s="45">
        <v>178320</v>
      </c>
      <c r="J3808" s="45">
        <v>204484.54</v>
      </c>
      <c r="K3808" s="45">
        <v>204484.54</v>
      </c>
      <c r="L3808" s="45">
        <v>204484.54</v>
      </c>
      <c r="M3808" s="45">
        <v>204484.54</v>
      </c>
      <c r="N3808" s="45">
        <v>204484.54</v>
      </c>
      <c r="O3808" s="45">
        <v>150000</v>
      </c>
      <c r="P3808" s="45">
        <v>404484.55</v>
      </c>
      <c r="Q3808" s="45"/>
      <c r="R3808" s="45">
        <v>530294.91</v>
      </c>
      <c r="S3808" s="45">
        <f t="shared" si="207"/>
        <v>2340006.7000000002</v>
      </c>
    </row>
    <row r="3809" spans="1:22" x14ac:dyDescent="0.25">
      <c r="A3809" s="313"/>
      <c r="B3809" s="322" t="s">
        <v>23</v>
      </c>
      <c r="C3809" s="340"/>
      <c r="D3809" s="340"/>
      <c r="E3809" s="40"/>
      <c r="F3809" s="45">
        <v>0</v>
      </c>
      <c r="G3809" s="45">
        <v>0</v>
      </c>
      <c r="H3809" s="45">
        <v>0</v>
      </c>
      <c r="I3809" s="45">
        <v>0</v>
      </c>
      <c r="J3809" s="45">
        <v>0</v>
      </c>
      <c r="K3809" s="45">
        <v>0</v>
      </c>
      <c r="L3809" s="45">
        <v>0</v>
      </c>
      <c r="M3809" s="45">
        <v>0</v>
      </c>
      <c r="N3809" s="45">
        <v>0</v>
      </c>
      <c r="O3809" s="45">
        <v>0</v>
      </c>
      <c r="P3809" s="45">
        <v>0</v>
      </c>
      <c r="Q3809" s="45"/>
      <c r="R3809" s="45">
        <v>0</v>
      </c>
      <c r="S3809" s="45">
        <f t="shared" si="207"/>
        <v>0</v>
      </c>
    </row>
    <row r="3810" spans="1:22" x14ac:dyDescent="0.25">
      <c r="A3810" s="313"/>
      <c r="B3810" s="340" t="s">
        <v>215</v>
      </c>
      <c r="C3810" s="340"/>
      <c r="D3810" s="340"/>
      <c r="E3810" s="40"/>
      <c r="F3810" s="45">
        <v>0</v>
      </c>
      <c r="G3810" s="45">
        <v>408126.6</v>
      </c>
      <c r="H3810" s="45">
        <v>408126.6</v>
      </c>
      <c r="I3810" s="45">
        <v>0</v>
      </c>
      <c r="J3810" s="45">
        <v>408221</v>
      </c>
      <c r="K3810" s="45">
        <v>1168790</v>
      </c>
      <c r="L3810" s="45">
        <v>349280</v>
      </c>
      <c r="M3810" s="45">
        <v>401672</v>
      </c>
      <c r="N3810" s="45">
        <v>366744</v>
      </c>
      <c r="O3810" s="45">
        <v>368927</v>
      </c>
      <c r="P3810" s="45">
        <v>661891.5</v>
      </c>
      <c r="Q3810" s="45"/>
      <c r="R3810" s="45">
        <v>371110</v>
      </c>
      <c r="S3810" s="45">
        <f t="shared" si="207"/>
        <v>4912888.7</v>
      </c>
    </row>
    <row r="3811" spans="1:22" x14ac:dyDescent="0.25">
      <c r="A3811" s="316" t="s">
        <v>24</v>
      </c>
      <c r="B3811" s="320" t="s">
        <v>25</v>
      </c>
      <c r="C3811" s="315"/>
      <c r="D3811" s="40"/>
      <c r="E3811" s="40"/>
      <c r="F3811" s="41">
        <f>+F3814+F3812+F3813+F3815+F3816+F3817+F3818</f>
        <v>1449043.16</v>
      </c>
      <c r="G3811" s="41">
        <f>+G3814+G3812+G3813+G3815+G3816+G3817+G3818</f>
        <v>2048575.51</v>
      </c>
      <c r="H3811" s="41">
        <f t="shared" ref="H3811:M3811" si="208">SUM(H3812:H3821)</f>
        <v>8426304.1999999993</v>
      </c>
      <c r="I3811" s="41">
        <f t="shared" si="208"/>
        <v>2694928.26</v>
      </c>
      <c r="J3811" s="41">
        <f t="shared" si="208"/>
        <v>1887568.7</v>
      </c>
      <c r="K3811" s="41">
        <f t="shared" si="208"/>
        <v>4919880.34</v>
      </c>
      <c r="L3811" s="41">
        <f t="shared" si="208"/>
        <v>5463555.1400000006</v>
      </c>
      <c r="M3811" s="41">
        <f t="shared" si="208"/>
        <v>5785803.2799999993</v>
      </c>
      <c r="N3811" s="41">
        <f>SUM(N3812:N3821)</f>
        <v>5988021.7000000002</v>
      </c>
      <c r="O3811" s="41">
        <f>SUM(O3812:O3821)</f>
        <v>5887966.2300000004</v>
      </c>
      <c r="P3811" s="41">
        <f>SUM(P3812:P3821)</f>
        <v>1750372.2000000002</v>
      </c>
      <c r="Q3811" s="41"/>
      <c r="R3811" s="41">
        <f>SUM(R3812:R3821)</f>
        <v>8461733.0599999987</v>
      </c>
      <c r="S3811" s="41">
        <f>SUM(S3812:S3821)</f>
        <v>54763751.780000001</v>
      </c>
      <c r="T3811" s="28">
        <f>SUM(L3811:R3811)</f>
        <v>33337451.609999999</v>
      </c>
      <c r="V3811" s="28">
        <f>+T3811+U3813</f>
        <v>38257331.950000003</v>
      </c>
    </row>
    <row r="3812" spans="1:22" x14ac:dyDescent="0.25">
      <c r="A3812" s="313"/>
      <c r="B3812" s="340" t="s">
        <v>216</v>
      </c>
      <c r="C3812" s="340"/>
      <c r="D3812" s="340"/>
      <c r="E3812" s="40"/>
      <c r="F3812" s="45">
        <v>0</v>
      </c>
      <c r="G3812" s="45">
        <v>341940.2</v>
      </c>
      <c r="H3812" s="45">
        <v>1534209.8</v>
      </c>
      <c r="I3812" s="45">
        <v>368861.6</v>
      </c>
      <c r="J3812" s="45">
        <v>168228.2</v>
      </c>
      <c r="K3812" s="45">
        <v>214931.1</v>
      </c>
      <c r="L3812" s="45">
        <v>0</v>
      </c>
      <c r="M3812" s="45">
        <v>346256.2</v>
      </c>
      <c r="N3812" s="45">
        <v>1245897.7</v>
      </c>
      <c r="O3812" s="45">
        <v>900945.5</v>
      </c>
      <c r="P3812" s="45">
        <v>112624.88</v>
      </c>
      <c r="Q3812" s="45"/>
      <c r="R3812" s="45">
        <v>781299.97</v>
      </c>
      <c r="S3812" s="45">
        <f t="shared" ref="S3812:S3821" si="209">SUM(F3812:R3812)</f>
        <v>6015195.1500000004</v>
      </c>
    </row>
    <row r="3813" spans="1:22" x14ac:dyDescent="0.25">
      <c r="A3813" s="313"/>
      <c r="B3813" s="314" t="s">
        <v>26</v>
      </c>
      <c r="C3813" s="315"/>
      <c r="D3813" s="315"/>
      <c r="E3813" s="40"/>
      <c r="F3813" s="45">
        <v>0</v>
      </c>
      <c r="G3813" s="45">
        <v>0</v>
      </c>
      <c r="H3813" s="45">
        <v>0</v>
      </c>
      <c r="I3813" s="45">
        <v>428104</v>
      </c>
      <c r="J3813" s="45">
        <v>0</v>
      </c>
      <c r="K3813" s="45">
        <v>11698.51</v>
      </c>
      <c r="L3813" s="45">
        <v>54870</v>
      </c>
      <c r="M3813" s="45">
        <v>0</v>
      </c>
      <c r="N3813" s="45">
        <v>0</v>
      </c>
      <c r="O3813" s="45">
        <v>0</v>
      </c>
      <c r="P3813" s="45">
        <v>0</v>
      </c>
      <c r="Q3813" s="45"/>
      <c r="R3813" s="45">
        <v>1176420.5900000001</v>
      </c>
      <c r="S3813" s="45">
        <f t="shared" si="209"/>
        <v>1671093.1</v>
      </c>
      <c r="T3813" s="28">
        <f>+[2]Hoja1!$C$213</f>
        <v>37734756.880000025</v>
      </c>
      <c r="U3813" s="28">
        <f>+K3811</f>
        <v>4919880.34</v>
      </c>
    </row>
    <row r="3814" spans="1:22" x14ac:dyDescent="0.25">
      <c r="A3814" s="313"/>
      <c r="B3814" s="340" t="s">
        <v>217</v>
      </c>
      <c r="C3814" s="340"/>
      <c r="D3814" s="340"/>
      <c r="E3814" s="40"/>
      <c r="F3814" s="45">
        <v>0</v>
      </c>
      <c r="G3814" s="45">
        <v>0</v>
      </c>
      <c r="H3814" s="45">
        <v>0</v>
      </c>
      <c r="I3814" s="45">
        <v>0</v>
      </c>
      <c r="J3814" s="45">
        <v>0</v>
      </c>
      <c r="K3814" s="45">
        <v>0</v>
      </c>
      <c r="L3814" s="45">
        <v>0</v>
      </c>
      <c r="M3814" s="45">
        <v>495750.87</v>
      </c>
      <c r="N3814" s="45">
        <v>0</v>
      </c>
      <c r="O3814" s="45">
        <v>0</v>
      </c>
      <c r="P3814" s="45">
        <v>0</v>
      </c>
      <c r="Q3814" s="45"/>
      <c r="R3814" s="45">
        <v>581321.56999999995</v>
      </c>
      <c r="S3814" s="45">
        <f t="shared" si="209"/>
        <v>1077072.44</v>
      </c>
    </row>
    <row r="3815" spans="1:22" x14ac:dyDescent="0.25">
      <c r="A3815" s="313"/>
      <c r="B3815" s="340" t="s">
        <v>27</v>
      </c>
      <c r="C3815" s="340"/>
      <c r="D3815" s="340"/>
      <c r="E3815" s="40"/>
      <c r="F3815" s="45">
        <v>0</v>
      </c>
      <c r="G3815" s="45">
        <v>0</v>
      </c>
      <c r="H3815" s="45">
        <v>0</v>
      </c>
      <c r="I3815" s="45">
        <v>0</v>
      </c>
      <c r="J3815" s="45">
        <v>0</v>
      </c>
      <c r="K3815" s="45">
        <v>0</v>
      </c>
      <c r="L3815" s="45">
        <v>0</v>
      </c>
      <c r="M3815" s="45">
        <v>0</v>
      </c>
      <c r="N3815" s="45">
        <v>0</v>
      </c>
      <c r="O3815" s="45">
        <v>0</v>
      </c>
      <c r="P3815" s="45">
        <v>0</v>
      </c>
      <c r="Q3815" s="45"/>
      <c r="R3815" s="45">
        <v>0</v>
      </c>
      <c r="S3815" s="45">
        <f t="shared" si="209"/>
        <v>0</v>
      </c>
    </row>
    <row r="3816" spans="1:22" x14ac:dyDescent="0.25">
      <c r="A3816" s="313"/>
      <c r="B3816" s="340" t="s">
        <v>218</v>
      </c>
      <c r="C3816" s="340"/>
      <c r="D3816" s="340"/>
      <c r="E3816" s="40"/>
      <c r="F3816" s="45">
        <v>0</v>
      </c>
      <c r="G3816" s="45">
        <v>0</v>
      </c>
      <c r="H3816" s="45">
        <v>0</v>
      </c>
      <c r="I3816" s="45">
        <v>0</v>
      </c>
      <c r="J3816" s="45">
        <v>0</v>
      </c>
      <c r="K3816" s="45">
        <f>162792.9+224701.5</f>
        <v>387494.40000000002</v>
      </c>
      <c r="L3816" s="45">
        <f>91332-17700</f>
        <v>73632</v>
      </c>
      <c r="M3816" s="45">
        <v>1231920</v>
      </c>
      <c r="N3816" s="45">
        <v>0</v>
      </c>
      <c r="O3816" s="45">
        <v>0</v>
      </c>
      <c r="P3816" s="45">
        <v>0</v>
      </c>
      <c r="Q3816" s="45"/>
      <c r="R3816" s="45">
        <v>266616.94</v>
      </c>
      <c r="S3816" s="45">
        <f t="shared" si="209"/>
        <v>1959663.3399999999</v>
      </c>
      <c r="T3816" s="28">
        <f>+T3811-T3813</f>
        <v>-4397305.2700000256</v>
      </c>
    </row>
    <row r="3817" spans="1:22" x14ac:dyDescent="0.25">
      <c r="A3817" s="313"/>
      <c r="B3817" s="340" t="s">
        <v>219</v>
      </c>
      <c r="C3817" s="340"/>
      <c r="D3817" s="340"/>
      <c r="E3817" s="40"/>
      <c r="F3817" s="45">
        <v>0</v>
      </c>
      <c r="G3817" s="45">
        <v>0</v>
      </c>
      <c r="H3817" s="45">
        <v>1700000</v>
      </c>
      <c r="I3817" s="45">
        <v>0</v>
      </c>
      <c r="J3817" s="45">
        <v>0</v>
      </c>
      <c r="K3817" s="45">
        <v>300136.49</v>
      </c>
      <c r="L3817" s="45">
        <v>2031975.67</v>
      </c>
      <c r="M3817" s="45">
        <f>485469.53+353632.01</f>
        <v>839101.54</v>
      </c>
      <c r="N3817" s="45">
        <v>1390533.3</v>
      </c>
      <c r="O3817" s="45">
        <v>1847181.77</v>
      </c>
      <c r="P3817" s="45">
        <v>0</v>
      </c>
      <c r="Q3817" s="45"/>
      <c r="R3817" s="45">
        <v>1357526.9</v>
      </c>
      <c r="S3817" s="45">
        <f t="shared" si="209"/>
        <v>9466455.6699999999</v>
      </c>
    </row>
    <row r="3818" spans="1:22" x14ac:dyDescent="0.25">
      <c r="A3818" s="313"/>
      <c r="B3818" s="322" t="s">
        <v>200</v>
      </c>
      <c r="C3818" s="340"/>
      <c r="D3818" s="340"/>
      <c r="E3818" s="40"/>
      <c r="F3818" s="45">
        <v>1449043.16</v>
      </c>
      <c r="G3818" s="45">
        <v>1706635.31</v>
      </c>
      <c r="H3818" s="45">
        <v>2298413.81</v>
      </c>
      <c r="I3818" s="45">
        <v>1611312.82</v>
      </c>
      <c r="J3818" s="45">
        <v>1650840.56</v>
      </c>
      <c r="K3818" s="45">
        <v>2911361.93</v>
      </c>
      <c r="L3818" s="45">
        <v>1843761.82</v>
      </c>
      <c r="M3818" s="45">
        <v>1895602.73</v>
      </c>
      <c r="N3818" s="45">
        <v>1841898.11</v>
      </c>
      <c r="O3818" s="45">
        <v>1703446.77</v>
      </c>
      <c r="P3818" s="45">
        <v>1637747.32</v>
      </c>
      <c r="Q3818" s="45"/>
      <c r="R3818" s="45">
        <v>2179006.38</v>
      </c>
      <c r="S3818" s="45">
        <f t="shared" si="209"/>
        <v>22729070.719999999</v>
      </c>
    </row>
    <row r="3819" spans="1:22" x14ac:dyDescent="0.25">
      <c r="A3819" s="313"/>
      <c r="B3819" s="54" t="s">
        <v>30</v>
      </c>
      <c r="C3819" s="340"/>
      <c r="D3819" s="340"/>
      <c r="E3819" s="54"/>
      <c r="F3819" s="45">
        <v>0</v>
      </c>
      <c r="G3819" s="45">
        <v>0</v>
      </c>
      <c r="H3819" s="45">
        <v>0</v>
      </c>
      <c r="I3819" s="45">
        <v>0</v>
      </c>
      <c r="J3819" s="45">
        <v>0</v>
      </c>
      <c r="K3819" s="45">
        <v>0</v>
      </c>
      <c r="L3819" s="45">
        <v>0</v>
      </c>
      <c r="M3819" s="45">
        <v>0</v>
      </c>
      <c r="N3819" s="45">
        <v>0</v>
      </c>
      <c r="O3819" s="45">
        <v>0</v>
      </c>
      <c r="P3819" s="45">
        <v>0</v>
      </c>
      <c r="Q3819" s="45"/>
      <c r="R3819" s="45">
        <v>0</v>
      </c>
      <c r="S3819" s="45">
        <f t="shared" si="209"/>
        <v>0</v>
      </c>
    </row>
    <row r="3820" spans="1:22" x14ac:dyDescent="0.25">
      <c r="A3820" s="313"/>
      <c r="B3820" s="54" t="s">
        <v>31</v>
      </c>
      <c r="C3820" s="340"/>
      <c r="D3820" s="340"/>
      <c r="E3820" s="54"/>
      <c r="F3820" s="45">
        <v>0</v>
      </c>
      <c r="G3820" s="45">
        <v>0</v>
      </c>
      <c r="H3820" s="45">
        <v>0</v>
      </c>
      <c r="I3820" s="45">
        <v>0</v>
      </c>
      <c r="J3820" s="45">
        <v>0</v>
      </c>
      <c r="K3820" s="45">
        <v>0</v>
      </c>
      <c r="L3820" s="45">
        <v>0</v>
      </c>
      <c r="M3820" s="45">
        <v>0</v>
      </c>
      <c r="N3820" s="45">
        <v>0</v>
      </c>
      <c r="O3820" s="45">
        <v>0</v>
      </c>
      <c r="P3820" s="45">
        <v>0</v>
      </c>
      <c r="Q3820" s="45"/>
      <c r="R3820" s="45">
        <v>0</v>
      </c>
      <c r="S3820" s="45">
        <f t="shared" si="209"/>
        <v>0</v>
      </c>
    </row>
    <row r="3821" spans="1:22" x14ac:dyDescent="0.25">
      <c r="A3821" s="313"/>
      <c r="B3821" s="340" t="s">
        <v>32</v>
      </c>
      <c r="C3821" s="340"/>
      <c r="D3821" s="340"/>
      <c r="E3821" s="40"/>
      <c r="F3821" s="45">
        <v>0</v>
      </c>
      <c r="G3821" s="45">
        <v>0</v>
      </c>
      <c r="H3821" s="45">
        <v>2893680.59</v>
      </c>
      <c r="I3821" s="45">
        <v>286649.84000000003</v>
      </c>
      <c r="J3821" s="45">
        <v>68499.94</v>
      </c>
      <c r="K3821" s="45">
        <v>1094257.9099999999</v>
      </c>
      <c r="L3821" s="45">
        <v>1459315.65</v>
      </c>
      <c r="M3821" s="45">
        <v>977171.94</v>
      </c>
      <c r="N3821" s="45">
        <v>1509692.59</v>
      </c>
      <c r="O3821" s="45">
        <v>1436392.19</v>
      </c>
      <c r="P3821" s="45">
        <v>0</v>
      </c>
      <c r="Q3821" s="45"/>
      <c r="R3821" s="45">
        <v>2119540.71</v>
      </c>
      <c r="S3821" s="45">
        <f t="shared" si="209"/>
        <v>11845201.359999999</v>
      </c>
    </row>
    <row r="3822" spans="1:22" x14ac:dyDescent="0.25">
      <c r="A3822" s="316" t="s">
        <v>33</v>
      </c>
      <c r="B3822" s="320" t="s">
        <v>34</v>
      </c>
      <c r="C3822" s="315"/>
      <c r="D3822" s="40"/>
      <c r="E3822" s="40"/>
      <c r="F3822" s="41">
        <v>0</v>
      </c>
      <c r="G3822" s="41">
        <v>0</v>
      </c>
      <c r="H3822" s="41">
        <v>0</v>
      </c>
      <c r="I3822" s="41">
        <v>0</v>
      </c>
      <c r="J3822" s="41">
        <v>0</v>
      </c>
      <c r="K3822" s="41">
        <v>0</v>
      </c>
      <c r="L3822" s="41">
        <v>0</v>
      </c>
      <c r="M3822" s="41">
        <v>0</v>
      </c>
      <c r="N3822" s="41">
        <v>0</v>
      </c>
      <c r="O3822" s="41">
        <v>0</v>
      </c>
      <c r="P3822" s="41">
        <v>0</v>
      </c>
      <c r="Q3822" s="41"/>
      <c r="R3822" s="41">
        <v>0</v>
      </c>
      <c r="S3822" s="41">
        <v>0</v>
      </c>
    </row>
    <row r="3823" spans="1:22" x14ac:dyDescent="0.25">
      <c r="A3823" s="313"/>
      <c r="B3823" s="411" t="s">
        <v>35</v>
      </c>
      <c r="C3823" s="411"/>
      <c r="D3823" s="411"/>
      <c r="E3823" s="411"/>
      <c r="F3823" s="45">
        <v>0</v>
      </c>
      <c r="G3823" s="45">
        <v>0</v>
      </c>
      <c r="H3823" s="45">
        <v>0</v>
      </c>
      <c r="I3823" s="45">
        <v>0</v>
      </c>
      <c r="J3823" s="45">
        <v>0</v>
      </c>
      <c r="K3823" s="45">
        <v>0</v>
      </c>
      <c r="L3823" s="45">
        <v>0</v>
      </c>
      <c r="M3823" s="45">
        <v>0</v>
      </c>
      <c r="N3823" s="45">
        <v>0</v>
      </c>
      <c r="O3823" s="45">
        <v>0</v>
      </c>
      <c r="P3823" s="45">
        <v>0</v>
      </c>
      <c r="Q3823" s="45"/>
      <c r="R3823" s="45">
        <v>0</v>
      </c>
      <c r="S3823" s="45">
        <f>SUM(F3823:I3823)</f>
        <v>0</v>
      </c>
    </row>
    <row r="3824" spans="1:22" x14ac:dyDescent="0.25">
      <c r="A3824" s="313"/>
      <c r="B3824" s="322" t="s">
        <v>36</v>
      </c>
      <c r="C3824" s="340"/>
      <c r="D3824" s="340"/>
      <c r="E3824" s="340"/>
      <c r="F3824" s="45">
        <v>0</v>
      </c>
      <c r="G3824" s="45">
        <v>0</v>
      </c>
      <c r="H3824" s="45">
        <v>0</v>
      </c>
      <c r="I3824" s="45">
        <v>0</v>
      </c>
      <c r="J3824" s="45">
        <v>0</v>
      </c>
      <c r="K3824" s="45">
        <v>0</v>
      </c>
      <c r="L3824" s="45">
        <v>0</v>
      </c>
      <c r="M3824" s="45">
        <v>0</v>
      </c>
      <c r="N3824" s="45">
        <v>0</v>
      </c>
      <c r="O3824" s="45">
        <v>0</v>
      </c>
      <c r="P3824" s="45">
        <v>0</v>
      </c>
      <c r="Q3824" s="45"/>
      <c r="R3824" s="45">
        <v>0</v>
      </c>
      <c r="S3824" s="45">
        <f>SUM(F3824:I3824)</f>
        <v>0</v>
      </c>
    </row>
    <row r="3825" spans="1:19" x14ac:dyDescent="0.25">
      <c r="A3825" s="313"/>
      <c r="B3825" s="322" t="s">
        <v>37</v>
      </c>
      <c r="C3825" s="340"/>
      <c r="D3825" s="340"/>
      <c r="E3825" s="40"/>
      <c r="F3825" s="45">
        <v>0</v>
      </c>
      <c r="G3825" s="45">
        <v>0</v>
      </c>
      <c r="H3825" s="45">
        <v>0</v>
      </c>
      <c r="I3825" s="45">
        <v>0</v>
      </c>
      <c r="J3825" s="45">
        <v>0</v>
      </c>
      <c r="K3825" s="45">
        <v>0</v>
      </c>
      <c r="L3825" s="45">
        <v>0</v>
      </c>
      <c r="M3825" s="45">
        <v>0</v>
      </c>
      <c r="N3825" s="45">
        <v>0</v>
      </c>
      <c r="O3825" s="45">
        <v>0</v>
      </c>
      <c r="P3825" s="45">
        <v>0</v>
      </c>
      <c r="Q3825" s="45"/>
      <c r="R3825" s="45">
        <v>0</v>
      </c>
      <c r="S3825" s="45">
        <f>SUM(F3825:I3825)</f>
        <v>0</v>
      </c>
    </row>
    <row r="3826" spans="1:19" x14ac:dyDescent="0.25">
      <c r="A3826" s="313"/>
      <c r="B3826" s="322" t="s">
        <v>38</v>
      </c>
      <c r="C3826" s="340"/>
      <c r="D3826" s="340"/>
      <c r="E3826" s="40"/>
      <c r="F3826" s="45">
        <v>0</v>
      </c>
      <c r="G3826" s="45">
        <v>0</v>
      </c>
      <c r="H3826" s="45">
        <v>0</v>
      </c>
      <c r="I3826" s="45">
        <v>0</v>
      </c>
      <c r="J3826" s="45">
        <v>0</v>
      </c>
      <c r="K3826" s="45">
        <v>0</v>
      </c>
      <c r="L3826" s="45">
        <v>0</v>
      </c>
      <c r="M3826" s="45">
        <v>0</v>
      </c>
      <c r="N3826" s="45">
        <v>0</v>
      </c>
      <c r="O3826" s="45">
        <v>0</v>
      </c>
      <c r="P3826" s="45">
        <v>0</v>
      </c>
      <c r="Q3826" s="45"/>
      <c r="R3826" s="45">
        <v>0</v>
      </c>
      <c r="S3826" s="45">
        <f>SUM(F3826:I3826)</f>
        <v>0</v>
      </c>
    </row>
    <row r="3827" spans="1:19" x14ac:dyDescent="0.25">
      <c r="A3827" s="313"/>
      <c r="B3827" s="322" t="s">
        <v>39</v>
      </c>
      <c r="C3827" s="340"/>
      <c r="D3827" s="340"/>
      <c r="E3827" s="40"/>
      <c r="F3827" s="45">
        <v>0</v>
      </c>
      <c r="G3827" s="45">
        <v>0</v>
      </c>
      <c r="H3827" s="45">
        <v>0</v>
      </c>
      <c r="I3827" s="45">
        <v>0</v>
      </c>
      <c r="J3827" s="45">
        <v>0</v>
      </c>
      <c r="K3827" s="45">
        <v>0</v>
      </c>
      <c r="L3827" s="45">
        <v>0</v>
      </c>
      <c r="M3827" s="45">
        <v>0</v>
      </c>
      <c r="N3827" s="45">
        <v>0</v>
      </c>
      <c r="O3827" s="45">
        <v>0</v>
      </c>
      <c r="P3827" s="45">
        <v>0</v>
      </c>
      <c r="Q3827" s="45"/>
      <c r="R3827" s="45">
        <v>0</v>
      </c>
      <c r="S3827" s="45">
        <f>SUM(F3827:I3827)</f>
        <v>0</v>
      </c>
    </row>
    <row r="3828" spans="1:19" x14ac:dyDescent="0.25">
      <c r="A3828" s="313"/>
      <c r="B3828" s="322" t="s">
        <v>40</v>
      </c>
      <c r="C3828" s="340"/>
      <c r="D3828" s="340"/>
      <c r="E3828" s="40"/>
      <c r="F3828" s="45">
        <v>0</v>
      </c>
      <c r="G3828" s="45">
        <v>0</v>
      </c>
      <c r="H3828" s="45">
        <v>0</v>
      </c>
      <c r="I3828" s="45">
        <v>0</v>
      </c>
      <c r="J3828" s="45">
        <v>0</v>
      </c>
      <c r="K3828" s="45">
        <v>0</v>
      </c>
      <c r="L3828" s="45">
        <v>0</v>
      </c>
      <c r="M3828" s="45">
        <v>0</v>
      </c>
      <c r="N3828" s="45">
        <v>0</v>
      </c>
      <c r="O3828" s="45">
        <v>0</v>
      </c>
      <c r="P3828" s="45">
        <v>0</v>
      </c>
      <c r="Q3828" s="45"/>
      <c r="R3828" s="45">
        <v>0</v>
      </c>
      <c r="S3828" s="45">
        <f t="shared" ref="S3828:S3834" si="210">SUM(F3828:H3828)</f>
        <v>0</v>
      </c>
    </row>
    <row r="3829" spans="1:19" x14ac:dyDescent="0.25">
      <c r="A3829" s="313"/>
      <c r="B3829" s="322" t="s">
        <v>41</v>
      </c>
      <c r="C3829" s="340"/>
      <c r="D3829" s="340"/>
      <c r="E3829" s="40"/>
      <c r="F3829" s="45">
        <v>0</v>
      </c>
      <c r="G3829" s="45">
        <v>0</v>
      </c>
      <c r="H3829" s="45">
        <v>0</v>
      </c>
      <c r="I3829" s="45">
        <v>0</v>
      </c>
      <c r="J3829" s="45">
        <v>0</v>
      </c>
      <c r="K3829" s="45">
        <v>0</v>
      </c>
      <c r="L3829" s="45">
        <v>0</v>
      </c>
      <c r="M3829" s="45">
        <v>0</v>
      </c>
      <c r="N3829" s="45">
        <v>0</v>
      </c>
      <c r="O3829" s="45">
        <v>0</v>
      </c>
      <c r="P3829" s="45">
        <v>0</v>
      </c>
      <c r="Q3829" s="45"/>
      <c r="R3829" s="45">
        <v>0</v>
      </c>
      <c r="S3829" s="45">
        <f t="shared" si="210"/>
        <v>0</v>
      </c>
    </row>
    <row r="3830" spans="1:19" x14ac:dyDescent="0.25">
      <c r="A3830" s="313"/>
      <c r="B3830" s="322" t="s">
        <v>42</v>
      </c>
      <c r="C3830" s="340"/>
      <c r="D3830" s="340"/>
      <c r="E3830" s="40"/>
      <c r="F3830" s="45">
        <v>0</v>
      </c>
      <c r="G3830" s="45">
        <v>0</v>
      </c>
      <c r="H3830" s="45">
        <v>0</v>
      </c>
      <c r="I3830" s="45">
        <v>0</v>
      </c>
      <c r="J3830" s="45">
        <v>0</v>
      </c>
      <c r="K3830" s="45">
        <v>0</v>
      </c>
      <c r="L3830" s="45">
        <v>0</v>
      </c>
      <c r="M3830" s="45">
        <v>0</v>
      </c>
      <c r="N3830" s="45">
        <v>0</v>
      </c>
      <c r="O3830" s="45">
        <v>0</v>
      </c>
      <c r="P3830" s="45">
        <v>0</v>
      </c>
      <c r="Q3830" s="45"/>
      <c r="R3830" s="45">
        <v>0</v>
      </c>
      <c r="S3830" s="45">
        <f t="shared" si="210"/>
        <v>0</v>
      </c>
    </row>
    <row r="3831" spans="1:19" x14ac:dyDescent="0.25">
      <c r="A3831" s="313"/>
      <c r="B3831" s="322" t="s">
        <v>41</v>
      </c>
      <c r="C3831" s="340"/>
      <c r="D3831" s="340"/>
      <c r="E3831" s="40"/>
      <c r="F3831" s="45">
        <v>0</v>
      </c>
      <c r="G3831" s="45">
        <v>0</v>
      </c>
      <c r="H3831" s="45">
        <v>0</v>
      </c>
      <c r="I3831" s="45">
        <v>0</v>
      </c>
      <c r="J3831" s="45">
        <v>0</v>
      </c>
      <c r="K3831" s="45">
        <v>0</v>
      </c>
      <c r="L3831" s="45">
        <v>0</v>
      </c>
      <c r="M3831" s="45">
        <v>0</v>
      </c>
      <c r="N3831" s="45">
        <v>0</v>
      </c>
      <c r="O3831" s="45">
        <v>0</v>
      </c>
      <c r="P3831" s="45">
        <v>0</v>
      </c>
      <c r="Q3831" s="45"/>
      <c r="R3831" s="45">
        <v>0</v>
      </c>
      <c r="S3831" s="45">
        <f t="shared" si="210"/>
        <v>0</v>
      </c>
    </row>
    <row r="3832" spans="1:19" x14ac:dyDescent="0.25">
      <c r="A3832" s="55"/>
      <c r="B3832" s="40" t="s">
        <v>43</v>
      </c>
      <c r="C3832" s="40"/>
      <c r="D3832" s="40"/>
      <c r="E3832" s="40"/>
      <c r="F3832" s="45">
        <v>0</v>
      </c>
      <c r="G3832" s="45">
        <v>0</v>
      </c>
      <c r="H3832" s="45">
        <v>0</v>
      </c>
      <c r="I3832" s="45">
        <v>0</v>
      </c>
      <c r="J3832" s="45">
        <v>0</v>
      </c>
      <c r="K3832" s="45">
        <v>0</v>
      </c>
      <c r="L3832" s="45">
        <v>0</v>
      </c>
      <c r="M3832" s="45">
        <v>0</v>
      </c>
      <c r="N3832" s="45">
        <v>0</v>
      </c>
      <c r="O3832" s="45">
        <v>0</v>
      </c>
      <c r="P3832" s="45">
        <v>0</v>
      </c>
      <c r="Q3832" s="45"/>
      <c r="R3832" s="45">
        <v>0</v>
      </c>
      <c r="S3832" s="45">
        <f t="shared" si="210"/>
        <v>0</v>
      </c>
    </row>
    <row r="3833" spans="1:19" x14ac:dyDescent="0.25">
      <c r="A3833" s="55"/>
      <c r="B3833" s="40" t="s">
        <v>44</v>
      </c>
      <c r="C3833" s="40"/>
      <c r="D3833" s="40"/>
      <c r="E3833" s="40"/>
      <c r="F3833" s="45">
        <v>0</v>
      </c>
      <c r="G3833" s="45">
        <v>0</v>
      </c>
      <c r="H3833" s="45">
        <v>0</v>
      </c>
      <c r="I3833" s="45">
        <v>0</v>
      </c>
      <c r="J3833" s="45">
        <v>0</v>
      </c>
      <c r="K3833" s="45">
        <v>0</v>
      </c>
      <c r="L3833" s="45">
        <v>0</v>
      </c>
      <c r="M3833" s="45">
        <v>0</v>
      </c>
      <c r="N3833" s="45">
        <v>0</v>
      </c>
      <c r="O3833" s="45">
        <v>0</v>
      </c>
      <c r="P3833" s="45">
        <v>0</v>
      </c>
      <c r="Q3833" s="45"/>
      <c r="R3833" s="45">
        <v>0</v>
      </c>
      <c r="S3833" s="45">
        <f t="shared" si="210"/>
        <v>0</v>
      </c>
    </row>
    <row r="3834" spans="1:19" x14ac:dyDescent="0.25">
      <c r="A3834" s="55"/>
      <c r="B3834" s="40" t="s">
        <v>45</v>
      </c>
      <c r="C3834" s="40"/>
      <c r="D3834" s="40"/>
      <c r="E3834" s="40"/>
      <c r="F3834" s="45">
        <v>0</v>
      </c>
      <c r="G3834" s="45">
        <v>0</v>
      </c>
      <c r="H3834" s="45">
        <v>0</v>
      </c>
      <c r="I3834" s="45">
        <v>0</v>
      </c>
      <c r="J3834" s="45">
        <v>0</v>
      </c>
      <c r="K3834" s="45">
        <v>0</v>
      </c>
      <c r="L3834" s="45">
        <v>0</v>
      </c>
      <c r="M3834" s="45">
        <v>0</v>
      </c>
      <c r="N3834" s="45">
        <v>0</v>
      </c>
      <c r="O3834" s="45">
        <v>0</v>
      </c>
      <c r="P3834" s="45">
        <v>0</v>
      </c>
      <c r="Q3834" s="45"/>
      <c r="R3834" s="45">
        <v>0</v>
      </c>
      <c r="S3834" s="45">
        <f t="shared" si="210"/>
        <v>0</v>
      </c>
    </row>
    <row r="3835" spans="1:19" x14ac:dyDescent="0.25">
      <c r="A3835" s="323" t="s">
        <v>46</v>
      </c>
      <c r="B3835" s="52" t="s">
        <v>47</v>
      </c>
      <c r="C3835" s="40"/>
      <c r="D3835" s="40"/>
      <c r="E3835" s="40"/>
      <c r="F3835" s="41">
        <v>0</v>
      </c>
      <c r="G3835" s="41">
        <v>0</v>
      </c>
      <c r="H3835" s="41">
        <v>0</v>
      </c>
      <c r="I3835" s="41">
        <v>0</v>
      </c>
      <c r="J3835" s="41">
        <v>0</v>
      </c>
      <c r="K3835" s="41">
        <v>0</v>
      </c>
      <c r="L3835" s="41">
        <v>0</v>
      </c>
      <c r="M3835" s="41">
        <v>0</v>
      </c>
      <c r="N3835" s="41">
        <v>0</v>
      </c>
      <c r="O3835" s="41">
        <v>0</v>
      </c>
      <c r="P3835" s="41">
        <v>0</v>
      </c>
      <c r="Q3835" s="41"/>
      <c r="R3835" s="41">
        <v>0</v>
      </c>
      <c r="S3835" s="41">
        <v>0</v>
      </c>
    </row>
    <row r="3836" spans="1:19" x14ac:dyDescent="0.25">
      <c r="A3836" s="55"/>
      <c r="B3836" s="40" t="s">
        <v>48</v>
      </c>
      <c r="C3836" s="40"/>
      <c r="D3836" s="40"/>
      <c r="E3836" s="40"/>
      <c r="F3836" s="45">
        <v>0</v>
      </c>
      <c r="G3836" s="45">
        <v>0</v>
      </c>
      <c r="H3836" s="45">
        <v>0</v>
      </c>
      <c r="I3836" s="45">
        <v>0</v>
      </c>
      <c r="J3836" s="45">
        <v>0</v>
      </c>
      <c r="K3836" s="45">
        <v>0</v>
      </c>
      <c r="L3836" s="45">
        <v>0</v>
      </c>
      <c r="M3836" s="45">
        <v>0</v>
      </c>
      <c r="N3836" s="45">
        <v>0</v>
      </c>
      <c r="O3836" s="45">
        <v>0</v>
      </c>
      <c r="P3836" s="45">
        <v>0</v>
      </c>
      <c r="Q3836" s="45"/>
      <c r="R3836" s="45">
        <v>0</v>
      </c>
      <c r="S3836" s="45">
        <f t="shared" ref="S3836:S3847" si="211">SUM(F3836:H3836)</f>
        <v>0</v>
      </c>
    </row>
    <row r="3837" spans="1:19" x14ac:dyDescent="0.25">
      <c r="A3837" s="55"/>
      <c r="B3837" s="40" t="s">
        <v>49</v>
      </c>
      <c r="C3837" s="40"/>
      <c r="D3837" s="40"/>
      <c r="E3837" s="40"/>
      <c r="F3837" s="45">
        <v>0</v>
      </c>
      <c r="G3837" s="45">
        <v>0</v>
      </c>
      <c r="H3837" s="45">
        <v>0</v>
      </c>
      <c r="I3837" s="45">
        <v>0</v>
      </c>
      <c r="J3837" s="45">
        <v>0</v>
      </c>
      <c r="K3837" s="45">
        <v>0</v>
      </c>
      <c r="L3837" s="45">
        <v>0</v>
      </c>
      <c r="M3837" s="45">
        <v>0</v>
      </c>
      <c r="N3837" s="45">
        <v>0</v>
      </c>
      <c r="O3837" s="45">
        <v>0</v>
      </c>
      <c r="P3837" s="45">
        <v>0</v>
      </c>
      <c r="Q3837" s="45"/>
      <c r="R3837" s="45">
        <v>0</v>
      </c>
      <c r="S3837" s="45">
        <f t="shared" si="211"/>
        <v>0</v>
      </c>
    </row>
    <row r="3838" spans="1:19" x14ac:dyDescent="0.25">
      <c r="A3838" s="55"/>
      <c r="B3838" s="40" t="s">
        <v>37</v>
      </c>
      <c r="C3838" s="40"/>
      <c r="D3838" s="40"/>
      <c r="E3838" s="40"/>
      <c r="F3838" s="45">
        <v>0</v>
      </c>
      <c r="G3838" s="45">
        <v>0</v>
      </c>
      <c r="H3838" s="45">
        <v>0</v>
      </c>
      <c r="I3838" s="45">
        <v>0</v>
      </c>
      <c r="J3838" s="45">
        <v>0</v>
      </c>
      <c r="K3838" s="45">
        <v>0</v>
      </c>
      <c r="L3838" s="45">
        <v>0</v>
      </c>
      <c r="M3838" s="45">
        <v>0</v>
      </c>
      <c r="N3838" s="45">
        <v>0</v>
      </c>
      <c r="O3838" s="45">
        <v>0</v>
      </c>
      <c r="P3838" s="45">
        <v>0</v>
      </c>
      <c r="Q3838" s="45"/>
      <c r="R3838" s="45">
        <v>0</v>
      </c>
      <c r="S3838" s="45">
        <f t="shared" si="211"/>
        <v>0</v>
      </c>
    </row>
    <row r="3839" spans="1:19" x14ac:dyDescent="0.25">
      <c r="A3839" s="55"/>
      <c r="B3839" s="40" t="s">
        <v>50</v>
      </c>
      <c r="C3839" s="40"/>
      <c r="D3839" s="40"/>
      <c r="E3839" s="40"/>
      <c r="F3839" s="45">
        <v>0</v>
      </c>
      <c r="G3839" s="45">
        <v>0</v>
      </c>
      <c r="H3839" s="45">
        <v>0</v>
      </c>
      <c r="I3839" s="45">
        <v>0</v>
      </c>
      <c r="J3839" s="45">
        <v>0</v>
      </c>
      <c r="K3839" s="45">
        <v>0</v>
      </c>
      <c r="L3839" s="45">
        <v>0</v>
      </c>
      <c r="M3839" s="45">
        <v>0</v>
      </c>
      <c r="N3839" s="45">
        <v>0</v>
      </c>
      <c r="O3839" s="45">
        <v>0</v>
      </c>
      <c r="P3839" s="45">
        <v>0</v>
      </c>
      <c r="Q3839" s="45"/>
      <c r="R3839" s="45">
        <v>0</v>
      </c>
      <c r="S3839" s="45">
        <f t="shared" si="211"/>
        <v>0</v>
      </c>
    </row>
    <row r="3840" spans="1:19" x14ac:dyDescent="0.25">
      <c r="A3840" s="55"/>
      <c r="B3840" s="40" t="s">
        <v>39</v>
      </c>
      <c r="C3840" s="40"/>
      <c r="D3840" s="40"/>
      <c r="E3840" s="40"/>
      <c r="F3840" s="45">
        <v>0</v>
      </c>
      <c r="G3840" s="45">
        <v>0</v>
      </c>
      <c r="H3840" s="45">
        <v>0</v>
      </c>
      <c r="I3840" s="45">
        <v>0</v>
      </c>
      <c r="J3840" s="45">
        <v>0</v>
      </c>
      <c r="K3840" s="45">
        <v>0</v>
      </c>
      <c r="L3840" s="45">
        <v>0</v>
      </c>
      <c r="M3840" s="45">
        <v>0</v>
      </c>
      <c r="N3840" s="45">
        <v>0</v>
      </c>
      <c r="O3840" s="45">
        <v>0</v>
      </c>
      <c r="P3840" s="45">
        <v>0</v>
      </c>
      <c r="Q3840" s="45"/>
      <c r="R3840" s="45">
        <v>0</v>
      </c>
      <c r="S3840" s="45">
        <f t="shared" si="211"/>
        <v>0</v>
      </c>
    </row>
    <row r="3841" spans="1:19" x14ac:dyDescent="0.25">
      <c r="A3841" s="323"/>
      <c r="B3841" s="40" t="s">
        <v>51</v>
      </c>
      <c r="C3841" s="40"/>
      <c r="D3841" s="40"/>
      <c r="E3841" s="40"/>
      <c r="F3841" s="45">
        <v>0</v>
      </c>
      <c r="G3841" s="45">
        <v>0</v>
      </c>
      <c r="H3841" s="45">
        <v>0</v>
      </c>
      <c r="I3841" s="45">
        <v>0</v>
      </c>
      <c r="J3841" s="45">
        <v>0</v>
      </c>
      <c r="K3841" s="45">
        <v>0</v>
      </c>
      <c r="L3841" s="45">
        <v>0</v>
      </c>
      <c r="M3841" s="45">
        <v>0</v>
      </c>
      <c r="N3841" s="45">
        <v>0</v>
      </c>
      <c r="O3841" s="45">
        <v>0</v>
      </c>
      <c r="P3841" s="45">
        <v>0</v>
      </c>
      <c r="Q3841" s="45"/>
      <c r="R3841" s="45">
        <v>0</v>
      </c>
      <c r="S3841" s="45">
        <f t="shared" si="211"/>
        <v>0</v>
      </c>
    </row>
    <row r="3842" spans="1:19" x14ac:dyDescent="0.25">
      <c r="A3842" s="55"/>
      <c r="B3842" s="322" t="s">
        <v>41</v>
      </c>
      <c r="C3842" s="322"/>
      <c r="D3842" s="322"/>
      <c r="E3842" s="322"/>
      <c r="F3842" s="45">
        <v>0</v>
      </c>
      <c r="G3842" s="45">
        <v>0</v>
      </c>
      <c r="H3842" s="45">
        <v>0</v>
      </c>
      <c r="I3842" s="45">
        <v>0</v>
      </c>
      <c r="J3842" s="45">
        <v>0</v>
      </c>
      <c r="K3842" s="45">
        <v>0</v>
      </c>
      <c r="L3842" s="45">
        <v>0</v>
      </c>
      <c r="M3842" s="45">
        <v>0</v>
      </c>
      <c r="N3842" s="45">
        <v>0</v>
      </c>
      <c r="O3842" s="45">
        <v>0</v>
      </c>
      <c r="P3842" s="45">
        <v>0</v>
      </c>
      <c r="Q3842" s="45"/>
      <c r="R3842" s="45">
        <v>0</v>
      </c>
      <c r="S3842" s="45">
        <f t="shared" si="211"/>
        <v>0</v>
      </c>
    </row>
    <row r="3843" spans="1:19" x14ac:dyDescent="0.25">
      <c r="A3843" s="313"/>
      <c r="B3843" s="322" t="s">
        <v>52</v>
      </c>
      <c r="C3843" s="322"/>
      <c r="D3843" s="322"/>
      <c r="E3843" s="322"/>
      <c r="F3843" s="45">
        <v>0</v>
      </c>
      <c r="G3843" s="45">
        <v>0</v>
      </c>
      <c r="H3843" s="45">
        <v>0</v>
      </c>
      <c r="I3843" s="45">
        <v>0</v>
      </c>
      <c r="J3843" s="45">
        <v>0</v>
      </c>
      <c r="K3843" s="45">
        <v>0</v>
      </c>
      <c r="L3843" s="45">
        <v>0</v>
      </c>
      <c r="M3843" s="45">
        <v>0</v>
      </c>
      <c r="N3843" s="45">
        <v>0</v>
      </c>
      <c r="O3843" s="45">
        <v>0</v>
      </c>
      <c r="P3843" s="45">
        <v>0</v>
      </c>
      <c r="Q3843" s="45"/>
      <c r="R3843" s="45">
        <v>0</v>
      </c>
      <c r="S3843" s="45">
        <f t="shared" si="211"/>
        <v>0</v>
      </c>
    </row>
    <row r="3844" spans="1:19" x14ac:dyDescent="0.25">
      <c r="A3844" s="313"/>
      <c r="B3844" s="322" t="s">
        <v>41</v>
      </c>
      <c r="C3844" s="322"/>
      <c r="D3844" s="322"/>
      <c r="E3844" s="322"/>
      <c r="F3844" s="45">
        <v>0</v>
      </c>
      <c r="G3844" s="45">
        <v>0</v>
      </c>
      <c r="H3844" s="45">
        <v>0</v>
      </c>
      <c r="I3844" s="45">
        <v>0</v>
      </c>
      <c r="J3844" s="45">
        <v>0</v>
      </c>
      <c r="K3844" s="45">
        <v>0</v>
      </c>
      <c r="L3844" s="45">
        <v>0</v>
      </c>
      <c r="M3844" s="45">
        <v>0</v>
      </c>
      <c r="N3844" s="45">
        <v>0</v>
      </c>
      <c r="O3844" s="45">
        <v>0</v>
      </c>
      <c r="P3844" s="45">
        <v>0</v>
      </c>
      <c r="Q3844" s="45"/>
      <c r="R3844" s="45">
        <v>0</v>
      </c>
      <c r="S3844" s="45">
        <f t="shared" si="211"/>
        <v>0</v>
      </c>
    </row>
    <row r="3845" spans="1:19" x14ac:dyDescent="0.25">
      <c r="A3845" s="313"/>
      <c r="B3845" s="322" t="s">
        <v>53</v>
      </c>
      <c r="C3845" s="322"/>
      <c r="D3845" s="322"/>
      <c r="E3845" s="322"/>
      <c r="F3845" s="45">
        <v>0</v>
      </c>
      <c r="G3845" s="45">
        <v>0</v>
      </c>
      <c r="H3845" s="45">
        <v>0</v>
      </c>
      <c r="I3845" s="45">
        <v>0</v>
      </c>
      <c r="J3845" s="45">
        <v>0</v>
      </c>
      <c r="K3845" s="45">
        <v>0</v>
      </c>
      <c r="L3845" s="45">
        <v>0</v>
      </c>
      <c r="M3845" s="45">
        <v>0</v>
      </c>
      <c r="N3845" s="45">
        <v>0</v>
      </c>
      <c r="O3845" s="45">
        <v>0</v>
      </c>
      <c r="P3845" s="45">
        <v>0</v>
      </c>
      <c r="Q3845" s="45"/>
      <c r="R3845" s="45">
        <v>0</v>
      </c>
      <c r="S3845" s="45">
        <f t="shared" si="211"/>
        <v>0</v>
      </c>
    </row>
    <row r="3846" spans="1:19" x14ac:dyDescent="0.25">
      <c r="A3846" s="313"/>
      <c r="B3846" s="322" t="s">
        <v>54</v>
      </c>
      <c r="C3846" s="322"/>
      <c r="D3846" s="322"/>
      <c r="E3846" s="322"/>
      <c r="F3846" s="45">
        <v>0</v>
      </c>
      <c r="G3846" s="45">
        <v>0</v>
      </c>
      <c r="H3846" s="45">
        <v>0</v>
      </c>
      <c r="I3846" s="45">
        <v>0</v>
      </c>
      <c r="J3846" s="45">
        <v>0</v>
      </c>
      <c r="K3846" s="45">
        <v>0</v>
      </c>
      <c r="L3846" s="45">
        <v>0</v>
      </c>
      <c r="M3846" s="45">
        <v>0</v>
      </c>
      <c r="N3846" s="45">
        <v>0</v>
      </c>
      <c r="O3846" s="45">
        <v>0</v>
      </c>
      <c r="P3846" s="45">
        <v>0</v>
      </c>
      <c r="Q3846" s="45"/>
      <c r="R3846" s="45">
        <v>0</v>
      </c>
      <c r="S3846" s="45">
        <f t="shared" si="211"/>
        <v>0</v>
      </c>
    </row>
    <row r="3847" spans="1:19" x14ac:dyDescent="0.25">
      <c r="A3847" s="313"/>
      <c r="B3847" s="322" t="s">
        <v>45</v>
      </c>
      <c r="C3847" s="322"/>
      <c r="D3847" s="322"/>
      <c r="E3847" s="322"/>
      <c r="F3847" s="45">
        <v>0</v>
      </c>
      <c r="G3847" s="45">
        <v>0</v>
      </c>
      <c r="H3847" s="45">
        <v>0</v>
      </c>
      <c r="I3847" s="45">
        <v>0</v>
      </c>
      <c r="J3847" s="45">
        <v>0</v>
      </c>
      <c r="K3847" s="45">
        <v>0</v>
      </c>
      <c r="L3847" s="45">
        <v>0</v>
      </c>
      <c r="M3847" s="45">
        <v>0</v>
      </c>
      <c r="N3847" s="45">
        <v>0</v>
      </c>
      <c r="O3847" s="45">
        <v>0</v>
      </c>
      <c r="P3847" s="45">
        <v>0</v>
      </c>
      <c r="Q3847" s="45"/>
      <c r="R3847" s="45">
        <v>0</v>
      </c>
      <c r="S3847" s="45">
        <f t="shared" si="211"/>
        <v>0</v>
      </c>
    </row>
    <row r="3848" spans="1:19" x14ac:dyDescent="0.25">
      <c r="A3848" s="79" t="s">
        <v>55</v>
      </c>
      <c r="B3848" s="2" t="s">
        <v>56</v>
      </c>
      <c r="C3848" s="322"/>
      <c r="D3848" s="322"/>
      <c r="E3848" s="322"/>
      <c r="F3848" s="41">
        <v>0</v>
      </c>
      <c r="G3848" s="41">
        <v>0</v>
      </c>
      <c r="H3848" s="41">
        <f>+H3854</f>
        <v>149798.64000000001</v>
      </c>
      <c r="I3848" s="41">
        <f>+I3849+I3857</f>
        <v>598800.01</v>
      </c>
      <c r="J3848" s="41">
        <f t="shared" ref="J3848" si="212">+J3854</f>
        <v>0</v>
      </c>
      <c r="K3848" s="41">
        <f>+K3854</f>
        <v>2062129.14</v>
      </c>
      <c r="L3848" s="41">
        <f>+L3854+L3852</f>
        <v>272564.88</v>
      </c>
      <c r="M3848" s="41">
        <f>+M3849</f>
        <v>55578</v>
      </c>
      <c r="N3848" s="41">
        <f>+N3849+N3850</f>
        <v>245817.60000000001</v>
      </c>
      <c r="O3848" s="41">
        <f>+O3849+O3850+O3854</f>
        <v>213419.51999999999</v>
      </c>
      <c r="P3848" s="41">
        <f>+P3849+P3850+P3854</f>
        <v>0</v>
      </c>
      <c r="Q3848" s="41"/>
      <c r="R3848" s="41">
        <f>+R3849+R3850+R3854+R3852</f>
        <v>2774313.83</v>
      </c>
      <c r="S3848" s="41">
        <f>SUM(S3849:S3858)</f>
        <v>6372421.6199999992</v>
      </c>
    </row>
    <row r="3849" spans="1:19" x14ac:dyDescent="0.25">
      <c r="A3849" s="313"/>
      <c r="B3849" s="322" t="s">
        <v>57</v>
      </c>
      <c r="C3849" s="322"/>
      <c r="D3849" s="322"/>
      <c r="E3849" s="322"/>
      <c r="F3849" s="45">
        <v>0</v>
      </c>
      <c r="G3849" s="45">
        <v>0</v>
      </c>
      <c r="H3849" s="45">
        <v>0</v>
      </c>
      <c r="I3849" s="45">
        <v>533800</v>
      </c>
      <c r="J3849" s="45">
        <v>0</v>
      </c>
      <c r="K3849" s="45">
        <v>0</v>
      </c>
      <c r="L3849" s="45">
        <v>0</v>
      </c>
      <c r="M3849" s="45">
        <v>55578</v>
      </c>
      <c r="N3849" s="45">
        <v>25488</v>
      </c>
      <c r="O3849" s="45">
        <v>0</v>
      </c>
      <c r="P3849" s="45">
        <v>0</v>
      </c>
      <c r="Q3849" s="45"/>
      <c r="R3849" s="45">
        <v>1052671.25</v>
      </c>
      <c r="S3849" s="45">
        <f t="shared" ref="S3849:S3859" si="213">SUM(F3849:R3849)</f>
        <v>1667537.25</v>
      </c>
    </row>
    <row r="3850" spans="1:19" x14ac:dyDescent="0.25">
      <c r="A3850" s="313"/>
      <c r="B3850" s="322" t="s">
        <v>58</v>
      </c>
      <c r="C3850" s="322"/>
      <c r="D3850" s="322"/>
      <c r="E3850" s="322"/>
      <c r="F3850" s="45">
        <v>0</v>
      </c>
      <c r="G3850" s="45">
        <v>0</v>
      </c>
      <c r="H3850" s="45">
        <v>0</v>
      </c>
      <c r="I3850" s="45">
        <v>0</v>
      </c>
      <c r="J3850" s="45">
        <v>0</v>
      </c>
      <c r="K3850" s="45">
        <v>0</v>
      </c>
      <c r="L3850" s="45">
        <v>0</v>
      </c>
      <c r="M3850" s="45">
        <v>0</v>
      </c>
      <c r="N3850" s="45">
        <v>220329.60000000001</v>
      </c>
      <c r="O3850" s="45">
        <v>0</v>
      </c>
      <c r="P3850" s="45">
        <v>0</v>
      </c>
      <c r="Q3850" s="45"/>
      <c r="R3850" s="45">
        <v>0</v>
      </c>
      <c r="S3850" s="45">
        <f t="shared" si="213"/>
        <v>220329.60000000001</v>
      </c>
    </row>
    <row r="3851" spans="1:19" x14ac:dyDescent="0.25">
      <c r="A3851" s="313"/>
      <c r="B3851" s="322" t="s">
        <v>59</v>
      </c>
      <c r="C3851" s="322"/>
      <c r="D3851" s="322"/>
      <c r="E3851" s="322"/>
      <c r="F3851" s="45">
        <v>0</v>
      </c>
      <c r="G3851" s="45">
        <v>0</v>
      </c>
      <c r="H3851" s="45">
        <v>0</v>
      </c>
      <c r="I3851" s="45">
        <v>0</v>
      </c>
      <c r="J3851" s="45">
        <v>0</v>
      </c>
      <c r="K3851" s="45">
        <v>0</v>
      </c>
      <c r="L3851" s="45">
        <v>0</v>
      </c>
      <c r="M3851" s="45">
        <v>0</v>
      </c>
      <c r="N3851" s="45">
        <v>0</v>
      </c>
      <c r="O3851" s="45">
        <v>0</v>
      </c>
      <c r="P3851" s="45">
        <v>0</v>
      </c>
      <c r="Q3851" s="45"/>
      <c r="R3851" s="45">
        <v>0</v>
      </c>
      <c r="S3851" s="45">
        <f t="shared" si="213"/>
        <v>0</v>
      </c>
    </row>
    <row r="3852" spans="1:19" x14ac:dyDescent="0.25">
      <c r="A3852" s="313"/>
      <c r="B3852" s="322" t="s">
        <v>60</v>
      </c>
      <c r="C3852" s="322"/>
      <c r="D3852" s="322"/>
      <c r="E3852" s="322"/>
      <c r="F3852" s="45">
        <v>0</v>
      </c>
      <c r="G3852" s="45">
        <v>0</v>
      </c>
      <c r="H3852" s="45">
        <v>0</v>
      </c>
      <c r="I3852" s="45">
        <v>0</v>
      </c>
      <c r="J3852" s="45">
        <v>0</v>
      </c>
      <c r="K3852" s="45">
        <v>0</v>
      </c>
      <c r="L3852" s="45">
        <v>19985.78</v>
      </c>
      <c r="M3852" s="45">
        <v>0</v>
      </c>
      <c r="N3852" s="45">
        <v>0</v>
      </c>
      <c r="O3852" s="45">
        <v>0</v>
      </c>
      <c r="P3852" s="45">
        <v>0</v>
      </c>
      <c r="Q3852" s="45"/>
      <c r="R3852" s="45">
        <v>1721642.58</v>
      </c>
      <c r="S3852" s="45">
        <f t="shared" si="213"/>
        <v>1741628.36</v>
      </c>
    </row>
    <row r="3853" spans="1:19" x14ac:dyDescent="0.25">
      <c r="A3853" s="313"/>
      <c r="B3853" s="322" t="s">
        <v>61</v>
      </c>
      <c r="C3853" s="322"/>
      <c r="D3853" s="322"/>
      <c r="E3853" s="322"/>
      <c r="F3853" s="45">
        <v>0</v>
      </c>
      <c r="G3853" s="45">
        <v>0</v>
      </c>
      <c r="H3853" s="45">
        <v>0</v>
      </c>
      <c r="I3853" s="45">
        <v>0</v>
      </c>
      <c r="J3853" s="45">
        <v>0</v>
      </c>
      <c r="K3853" s="45">
        <v>0</v>
      </c>
      <c r="L3853" s="45">
        <v>0</v>
      </c>
      <c r="M3853" s="45">
        <v>0</v>
      </c>
      <c r="N3853" s="45">
        <v>0</v>
      </c>
      <c r="O3853" s="45">
        <v>0</v>
      </c>
      <c r="P3853" s="45">
        <v>0</v>
      </c>
      <c r="Q3853" s="45"/>
      <c r="R3853" s="45">
        <v>0</v>
      </c>
      <c r="S3853" s="45">
        <f t="shared" si="213"/>
        <v>0</v>
      </c>
    </row>
    <row r="3854" spans="1:19" x14ac:dyDescent="0.25">
      <c r="A3854" s="313"/>
      <c r="B3854" s="322" t="s">
        <v>62</v>
      </c>
      <c r="C3854" s="322"/>
      <c r="D3854" s="322"/>
      <c r="E3854" s="322"/>
      <c r="F3854" s="45">
        <v>0</v>
      </c>
      <c r="G3854" s="45">
        <v>0</v>
      </c>
      <c r="H3854" s="45">
        <v>149798.64000000001</v>
      </c>
      <c r="I3854" s="45">
        <v>0</v>
      </c>
      <c r="J3854" s="45">
        <v>0</v>
      </c>
      <c r="K3854" s="45">
        <f>131824.41+1930304.73</f>
        <v>2062129.14</v>
      </c>
      <c r="L3854" s="45">
        <v>252579.1</v>
      </c>
      <c r="M3854" s="45">
        <v>0</v>
      </c>
      <c r="N3854" s="45">
        <v>0</v>
      </c>
      <c r="O3854" s="45">
        <v>213419.51999999999</v>
      </c>
      <c r="P3854" s="45">
        <v>0</v>
      </c>
      <c r="Q3854" s="45"/>
      <c r="R3854" s="45">
        <v>0</v>
      </c>
      <c r="S3854" s="45">
        <f t="shared" si="213"/>
        <v>2677926.4</v>
      </c>
    </row>
    <row r="3855" spans="1:19" x14ac:dyDescent="0.25">
      <c r="A3855" s="313"/>
      <c r="B3855" s="322" t="s">
        <v>63</v>
      </c>
      <c r="C3855" s="322"/>
      <c r="D3855" s="322"/>
      <c r="E3855" s="322"/>
      <c r="F3855" s="45">
        <v>0</v>
      </c>
      <c r="G3855" s="45">
        <v>0</v>
      </c>
      <c r="H3855" s="45">
        <v>0</v>
      </c>
      <c r="I3855" s="45">
        <v>0</v>
      </c>
      <c r="J3855" s="45">
        <v>0</v>
      </c>
      <c r="K3855" s="45">
        <v>0</v>
      </c>
      <c r="L3855" s="45">
        <v>0</v>
      </c>
      <c r="M3855" s="45">
        <v>0</v>
      </c>
      <c r="N3855" s="45">
        <v>0</v>
      </c>
      <c r="O3855" s="45">
        <v>0</v>
      </c>
      <c r="P3855" s="45">
        <v>0</v>
      </c>
      <c r="Q3855" s="45"/>
      <c r="R3855" s="45">
        <v>0</v>
      </c>
      <c r="S3855" s="45">
        <f t="shared" si="213"/>
        <v>0</v>
      </c>
    </row>
    <row r="3856" spans="1:19" x14ac:dyDescent="0.25">
      <c r="A3856" s="313"/>
      <c r="B3856" s="322" t="s">
        <v>64</v>
      </c>
      <c r="C3856" s="322"/>
      <c r="D3856" s="322"/>
      <c r="E3856" s="322"/>
      <c r="F3856" s="45">
        <v>0</v>
      </c>
      <c r="G3856" s="45">
        <v>0</v>
      </c>
      <c r="H3856" s="45">
        <v>0</v>
      </c>
      <c r="I3856" s="45">
        <v>0</v>
      </c>
      <c r="J3856" s="45">
        <v>0</v>
      </c>
      <c r="K3856" s="45">
        <v>0</v>
      </c>
      <c r="L3856" s="45">
        <v>0</v>
      </c>
      <c r="M3856" s="45">
        <v>0</v>
      </c>
      <c r="N3856" s="45">
        <v>0</v>
      </c>
      <c r="O3856" s="45">
        <v>0</v>
      </c>
      <c r="P3856" s="45">
        <v>0</v>
      </c>
      <c r="Q3856" s="45"/>
      <c r="R3856" s="45">
        <v>0</v>
      </c>
      <c r="S3856" s="45">
        <f t="shared" si="213"/>
        <v>0</v>
      </c>
    </row>
    <row r="3857" spans="1:19" x14ac:dyDescent="0.25">
      <c r="A3857" s="313"/>
      <c r="B3857" s="322" t="s">
        <v>65</v>
      </c>
      <c r="C3857" s="322"/>
      <c r="D3857" s="322"/>
      <c r="E3857" s="322"/>
      <c r="F3857" s="45">
        <v>0</v>
      </c>
      <c r="G3857" s="45">
        <v>0</v>
      </c>
      <c r="H3857" s="45">
        <v>0</v>
      </c>
      <c r="I3857" s="45">
        <v>65000.01</v>
      </c>
      <c r="J3857" s="45">
        <v>0</v>
      </c>
      <c r="K3857" s="45">
        <v>0</v>
      </c>
      <c r="L3857" s="45">
        <v>0</v>
      </c>
      <c r="M3857" s="45">
        <v>0</v>
      </c>
      <c r="N3857" s="45">
        <v>0</v>
      </c>
      <c r="O3857" s="45">
        <v>0</v>
      </c>
      <c r="P3857" s="45">
        <v>0</v>
      </c>
      <c r="Q3857" s="45"/>
      <c r="R3857" s="45">
        <v>0</v>
      </c>
      <c r="S3857" s="45">
        <f t="shared" si="213"/>
        <v>65000.01</v>
      </c>
    </row>
    <row r="3858" spans="1:19" x14ac:dyDescent="0.25">
      <c r="A3858" s="313"/>
      <c r="B3858" s="322" t="s">
        <v>66</v>
      </c>
      <c r="C3858" s="322"/>
      <c r="D3858" s="322"/>
      <c r="E3858" s="322"/>
      <c r="F3858" s="45">
        <v>0</v>
      </c>
      <c r="G3858" s="45">
        <v>0</v>
      </c>
      <c r="H3858" s="45">
        <v>0</v>
      </c>
      <c r="I3858" s="45">
        <v>0</v>
      </c>
      <c r="J3858" s="45">
        <v>0</v>
      </c>
      <c r="K3858" s="45">
        <v>0</v>
      </c>
      <c r="L3858" s="45">
        <v>0</v>
      </c>
      <c r="M3858" s="45">
        <v>0</v>
      </c>
      <c r="N3858" s="45">
        <v>0</v>
      </c>
      <c r="O3858" s="45">
        <v>0</v>
      </c>
      <c r="P3858" s="45">
        <v>0</v>
      </c>
      <c r="Q3858" s="45"/>
      <c r="R3858" s="45">
        <v>0</v>
      </c>
      <c r="S3858" s="45">
        <f t="shared" si="213"/>
        <v>0</v>
      </c>
    </row>
    <row r="3859" spans="1:19" x14ac:dyDescent="0.25">
      <c r="A3859" s="313"/>
      <c r="B3859" s="322" t="s">
        <v>67</v>
      </c>
      <c r="C3859" s="322"/>
      <c r="D3859" s="322"/>
      <c r="E3859" s="322"/>
      <c r="F3859" s="45">
        <v>0</v>
      </c>
      <c r="G3859" s="45">
        <v>0</v>
      </c>
      <c r="H3859" s="45">
        <v>0</v>
      </c>
      <c r="I3859" s="45">
        <v>0</v>
      </c>
      <c r="J3859" s="45">
        <v>0</v>
      </c>
      <c r="K3859" s="45">
        <v>0</v>
      </c>
      <c r="L3859" s="45">
        <v>0</v>
      </c>
      <c r="M3859" s="45">
        <v>0</v>
      </c>
      <c r="N3859" s="45">
        <v>0</v>
      </c>
      <c r="O3859" s="45">
        <v>0</v>
      </c>
      <c r="P3859" s="45">
        <v>0</v>
      </c>
      <c r="Q3859" s="45"/>
      <c r="R3859" s="45">
        <v>0</v>
      </c>
      <c r="S3859" s="45">
        <f t="shared" si="213"/>
        <v>0</v>
      </c>
    </row>
    <row r="3860" spans="1:19" x14ac:dyDescent="0.25">
      <c r="A3860" s="79" t="s">
        <v>68</v>
      </c>
      <c r="B3860" s="2" t="s">
        <v>69</v>
      </c>
      <c r="C3860" s="322"/>
      <c r="D3860" s="322"/>
      <c r="E3860" s="322"/>
      <c r="F3860" s="41">
        <v>0</v>
      </c>
      <c r="G3860" s="41">
        <v>0</v>
      </c>
      <c r="H3860" s="41">
        <v>0</v>
      </c>
      <c r="I3860" s="41">
        <v>0</v>
      </c>
      <c r="J3860" s="41">
        <v>0</v>
      </c>
      <c r="K3860" s="41">
        <v>0</v>
      </c>
      <c r="L3860" s="41">
        <v>0</v>
      </c>
      <c r="M3860" s="41">
        <v>0</v>
      </c>
      <c r="N3860" s="41">
        <v>0</v>
      </c>
      <c r="O3860" s="41">
        <v>0</v>
      </c>
      <c r="P3860" s="41">
        <v>0</v>
      </c>
      <c r="Q3860" s="41"/>
      <c r="R3860" s="41">
        <v>0</v>
      </c>
      <c r="S3860" s="41">
        <v>0</v>
      </c>
    </row>
    <row r="3861" spans="1:19" x14ac:dyDescent="0.25">
      <c r="A3861" s="79"/>
      <c r="B3861" s="322" t="s">
        <v>70</v>
      </c>
      <c r="C3861" s="322"/>
      <c r="D3861" s="322"/>
      <c r="E3861" s="322"/>
      <c r="F3861" s="45">
        <v>0</v>
      </c>
      <c r="G3861" s="45">
        <v>0</v>
      </c>
      <c r="H3861" s="45">
        <v>0</v>
      </c>
      <c r="I3861" s="45">
        <v>0</v>
      </c>
      <c r="J3861" s="45">
        <v>0</v>
      </c>
      <c r="K3861" s="45">
        <v>0</v>
      </c>
      <c r="L3861" s="45">
        <v>0</v>
      </c>
      <c r="M3861" s="45">
        <v>0</v>
      </c>
      <c r="N3861" s="45">
        <v>0</v>
      </c>
      <c r="O3861" s="45">
        <v>0</v>
      </c>
      <c r="P3861" s="45">
        <v>0</v>
      </c>
      <c r="Q3861" s="45"/>
      <c r="R3861" s="45">
        <v>0</v>
      </c>
      <c r="S3861" s="45">
        <f>SUM(F3861:F3861)</f>
        <v>0</v>
      </c>
    </row>
    <row r="3862" spans="1:19" x14ac:dyDescent="0.25">
      <c r="A3862" s="79"/>
      <c r="B3862" s="322" t="s">
        <v>71</v>
      </c>
      <c r="C3862" s="322"/>
      <c r="D3862" s="322"/>
      <c r="E3862" s="322"/>
      <c r="F3862" s="45">
        <v>0</v>
      </c>
      <c r="G3862" s="45">
        <v>0</v>
      </c>
      <c r="H3862" s="45">
        <v>0</v>
      </c>
      <c r="I3862" s="45">
        <v>0</v>
      </c>
      <c r="J3862" s="45">
        <v>0</v>
      </c>
      <c r="K3862" s="45">
        <v>0</v>
      </c>
      <c r="L3862" s="45">
        <v>0</v>
      </c>
      <c r="M3862" s="45">
        <v>0</v>
      </c>
      <c r="N3862" s="45">
        <v>0</v>
      </c>
      <c r="O3862" s="45">
        <v>0</v>
      </c>
      <c r="P3862" s="45">
        <v>0</v>
      </c>
      <c r="Q3862" s="45"/>
      <c r="R3862" s="45">
        <v>0</v>
      </c>
      <c r="S3862" s="45">
        <f>SUM(F3862:F3862)</f>
        <v>0</v>
      </c>
    </row>
    <row r="3863" spans="1:19" x14ac:dyDescent="0.25">
      <c r="A3863" s="79"/>
      <c r="B3863" s="322" t="s">
        <v>72</v>
      </c>
      <c r="C3863" s="322"/>
      <c r="D3863" s="322"/>
      <c r="E3863" s="322"/>
      <c r="F3863" s="45">
        <v>0</v>
      </c>
      <c r="G3863" s="45">
        <v>0</v>
      </c>
      <c r="H3863" s="45">
        <v>0</v>
      </c>
      <c r="I3863" s="45">
        <v>0</v>
      </c>
      <c r="J3863" s="45">
        <v>0</v>
      </c>
      <c r="K3863" s="45">
        <v>0</v>
      </c>
      <c r="L3863" s="45">
        <v>0</v>
      </c>
      <c r="M3863" s="45">
        <v>0</v>
      </c>
      <c r="N3863" s="45">
        <v>0</v>
      </c>
      <c r="O3863" s="45">
        <v>0</v>
      </c>
      <c r="P3863" s="45">
        <v>0</v>
      </c>
      <c r="Q3863" s="45"/>
      <c r="R3863" s="45">
        <v>0</v>
      </c>
      <c r="S3863" s="45">
        <f>SUM(F3863:F3863)</f>
        <v>0</v>
      </c>
    </row>
    <row r="3864" spans="1:19" x14ac:dyDescent="0.25">
      <c r="A3864" s="79"/>
      <c r="B3864" s="322" t="s">
        <v>73</v>
      </c>
      <c r="C3864" s="322"/>
      <c r="D3864" s="322"/>
      <c r="E3864" s="322"/>
      <c r="F3864" s="45">
        <v>0</v>
      </c>
      <c r="G3864" s="45">
        <v>0</v>
      </c>
      <c r="H3864" s="45">
        <v>0</v>
      </c>
      <c r="I3864" s="45">
        <v>0</v>
      </c>
      <c r="J3864" s="45">
        <v>0</v>
      </c>
      <c r="K3864" s="45">
        <v>0</v>
      </c>
      <c r="L3864" s="45">
        <v>0</v>
      </c>
      <c r="M3864" s="45">
        <v>0</v>
      </c>
      <c r="N3864" s="45">
        <v>0</v>
      </c>
      <c r="O3864" s="45">
        <v>0</v>
      </c>
      <c r="P3864" s="45">
        <v>0</v>
      </c>
      <c r="Q3864" s="45"/>
      <c r="R3864" s="45">
        <v>0</v>
      </c>
      <c r="S3864" s="45">
        <f>SUM(F3864:F3864)</f>
        <v>0</v>
      </c>
    </row>
    <row r="3865" spans="1:19" x14ac:dyDescent="0.25">
      <c r="A3865" s="79"/>
      <c r="B3865" s="322" t="s">
        <v>74</v>
      </c>
      <c r="C3865" s="322"/>
      <c r="D3865" s="322"/>
      <c r="E3865" s="322"/>
      <c r="F3865" s="45">
        <v>0</v>
      </c>
      <c r="G3865" s="45">
        <v>0</v>
      </c>
      <c r="H3865" s="45">
        <v>0</v>
      </c>
      <c r="I3865" s="45">
        <v>0</v>
      </c>
      <c r="J3865" s="45">
        <v>0</v>
      </c>
      <c r="K3865" s="45">
        <v>0</v>
      </c>
      <c r="L3865" s="45">
        <v>0</v>
      </c>
      <c r="M3865" s="45">
        <v>0</v>
      </c>
      <c r="N3865" s="45">
        <v>0</v>
      </c>
      <c r="O3865" s="45">
        <v>0</v>
      </c>
      <c r="P3865" s="45">
        <v>0</v>
      </c>
      <c r="Q3865" s="45"/>
      <c r="R3865" s="45">
        <v>0</v>
      </c>
      <c r="S3865" s="45">
        <f>SUM(F3865:F3865)</f>
        <v>0</v>
      </c>
    </row>
    <row r="3866" spans="1:19" x14ac:dyDescent="0.25">
      <c r="A3866" s="79" t="s">
        <v>75</v>
      </c>
      <c r="B3866" s="2" t="s">
        <v>76</v>
      </c>
      <c r="C3866" s="322"/>
      <c r="D3866" s="322"/>
      <c r="E3866" s="322"/>
      <c r="F3866" s="41">
        <v>0</v>
      </c>
      <c r="G3866" s="41">
        <v>0</v>
      </c>
      <c r="H3866" s="41">
        <v>0</v>
      </c>
      <c r="I3866" s="41">
        <v>0</v>
      </c>
      <c r="J3866" s="41">
        <v>0</v>
      </c>
      <c r="K3866" s="41">
        <v>0</v>
      </c>
      <c r="L3866" s="41">
        <v>0</v>
      </c>
      <c r="M3866" s="41">
        <v>0</v>
      </c>
      <c r="N3866" s="41">
        <v>0</v>
      </c>
      <c r="O3866" s="41">
        <v>0</v>
      </c>
      <c r="P3866" s="41">
        <v>0</v>
      </c>
      <c r="Q3866" s="41"/>
      <c r="R3866" s="41">
        <v>0</v>
      </c>
      <c r="S3866" s="41">
        <v>0</v>
      </c>
    </row>
    <row r="3867" spans="1:19" x14ac:dyDescent="0.25">
      <c r="A3867" s="79"/>
      <c r="B3867" s="2" t="s">
        <v>77</v>
      </c>
      <c r="C3867" s="322"/>
      <c r="D3867" s="322"/>
      <c r="E3867" s="322"/>
      <c r="F3867" s="45">
        <v>0</v>
      </c>
      <c r="G3867" s="45">
        <v>0</v>
      </c>
      <c r="H3867" s="45">
        <v>0</v>
      </c>
      <c r="I3867" s="45">
        <v>0</v>
      </c>
      <c r="J3867" s="45">
        <v>0</v>
      </c>
      <c r="K3867" s="45">
        <v>0</v>
      </c>
      <c r="L3867" s="45">
        <v>0</v>
      </c>
      <c r="M3867" s="45">
        <v>0</v>
      </c>
      <c r="N3867" s="45">
        <v>0</v>
      </c>
      <c r="O3867" s="45">
        <v>0</v>
      </c>
      <c r="P3867" s="45">
        <v>0</v>
      </c>
      <c r="Q3867" s="45"/>
      <c r="R3867" s="45">
        <v>0</v>
      </c>
      <c r="S3867" s="45">
        <f>SUM(F3867:F3867)</f>
        <v>0</v>
      </c>
    </row>
    <row r="3868" spans="1:19" x14ac:dyDescent="0.25">
      <c r="A3868" s="79"/>
      <c r="B3868" s="322" t="s">
        <v>78</v>
      </c>
      <c r="C3868" s="322"/>
      <c r="D3868" s="322"/>
      <c r="E3868" s="322"/>
      <c r="F3868" s="45">
        <v>0</v>
      </c>
      <c r="G3868" s="45">
        <v>0</v>
      </c>
      <c r="H3868" s="45">
        <v>0</v>
      </c>
      <c r="I3868" s="45">
        <v>0</v>
      </c>
      <c r="J3868" s="45">
        <v>0</v>
      </c>
      <c r="K3868" s="45">
        <v>0</v>
      </c>
      <c r="L3868" s="45">
        <v>0</v>
      </c>
      <c r="M3868" s="45">
        <v>0</v>
      </c>
      <c r="N3868" s="45">
        <v>0</v>
      </c>
      <c r="O3868" s="45">
        <v>0</v>
      </c>
      <c r="P3868" s="45">
        <v>0</v>
      </c>
      <c r="Q3868" s="45"/>
      <c r="R3868" s="45">
        <v>0</v>
      </c>
      <c r="S3868" s="45">
        <f>SUM(F3868:F3868)</f>
        <v>0</v>
      </c>
    </row>
    <row r="3869" spans="1:19" x14ac:dyDescent="0.25">
      <c r="A3869" s="79"/>
      <c r="B3869" s="322" t="s">
        <v>79</v>
      </c>
      <c r="C3869" s="322"/>
      <c r="D3869" s="322"/>
      <c r="E3869" s="322"/>
      <c r="F3869" s="45">
        <v>0</v>
      </c>
      <c r="G3869" s="45">
        <v>0</v>
      </c>
      <c r="H3869" s="45">
        <v>0</v>
      </c>
      <c r="I3869" s="45">
        <v>0</v>
      </c>
      <c r="J3869" s="45">
        <v>0</v>
      </c>
      <c r="K3869" s="45">
        <v>0</v>
      </c>
      <c r="L3869" s="45">
        <v>0</v>
      </c>
      <c r="M3869" s="45">
        <v>0</v>
      </c>
      <c r="N3869" s="45">
        <v>0</v>
      </c>
      <c r="O3869" s="45">
        <v>0</v>
      </c>
      <c r="P3869" s="45">
        <v>0</v>
      </c>
      <c r="Q3869" s="45"/>
      <c r="R3869" s="45">
        <v>0</v>
      </c>
      <c r="S3869" s="45">
        <f>SUM(F3869:F3869)</f>
        <v>0</v>
      </c>
    </row>
    <row r="3870" spans="1:19" x14ac:dyDescent="0.25">
      <c r="A3870" s="79"/>
      <c r="B3870" s="322" t="s">
        <v>80</v>
      </c>
      <c r="C3870" s="322"/>
      <c r="D3870" s="322"/>
      <c r="E3870" s="322"/>
      <c r="F3870" s="45">
        <v>0</v>
      </c>
      <c r="G3870" s="45">
        <v>0</v>
      </c>
      <c r="H3870" s="45">
        <v>0</v>
      </c>
      <c r="I3870" s="45">
        <v>0</v>
      </c>
      <c r="J3870" s="45">
        <v>0</v>
      </c>
      <c r="K3870" s="45">
        <v>0</v>
      </c>
      <c r="L3870" s="45">
        <v>0</v>
      </c>
      <c r="M3870" s="45">
        <v>0</v>
      </c>
      <c r="N3870" s="45">
        <v>0</v>
      </c>
      <c r="O3870" s="45">
        <v>0</v>
      </c>
      <c r="P3870" s="45">
        <v>0</v>
      </c>
      <c r="Q3870" s="45"/>
      <c r="R3870" s="45">
        <v>0</v>
      </c>
      <c r="S3870" s="45">
        <f>SUM(F3870:F3870)</f>
        <v>0</v>
      </c>
    </row>
    <row r="3871" spans="1:19" x14ac:dyDescent="0.25">
      <c r="A3871" s="79" t="s">
        <v>81</v>
      </c>
      <c r="B3871" s="2" t="s">
        <v>82</v>
      </c>
      <c r="C3871" s="322"/>
      <c r="D3871" s="322"/>
      <c r="E3871" s="322"/>
      <c r="F3871" s="41">
        <v>0</v>
      </c>
      <c r="G3871" s="41">
        <v>0</v>
      </c>
      <c r="H3871" s="41">
        <v>0</v>
      </c>
      <c r="I3871" s="41">
        <v>0</v>
      </c>
      <c r="J3871" s="41">
        <v>0</v>
      </c>
      <c r="K3871" s="41">
        <v>0</v>
      </c>
      <c r="L3871" s="41">
        <v>0</v>
      </c>
      <c r="M3871" s="41">
        <v>0</v>
      </c>
      <c r="N3871" s="41">
        <v>0</v>
      </c>
      <c r="O3871" s="41">
        <v>0</v>
      </c>
      <c r="P3871" s="41">
        <v>0</v>
      </c>
      <c r="Q3871" s="41"/>
      <c r="R3871" s="41">
        <v>0</v>
      </c>
      <c r="S3871" s="41">
        <v>0</v>
      </c>
    </row>
    <row r="3872" spans="1:19" x14ac:dyDescent="0.25">
      <c r="A3872" s="79"/>
      <c r="B3872" s="322" t="s">
        <v>83</v>
      </c>
      <c r="C3872" s="322"/>
      <c r="D3872" s="322"/>
      <c r="E3872" s="322"/>
      <c r="F3872" s="45">
        <v>0</v>
      </c>
      <c r="G3872" s="45">
        <v>0</v>
      </c>
      <c r="H3872" s="45">
        <v>0</v>
      </c>
      <c r="I3872" s="45">
        <v>0</v>
      </c>
      <c r="J3872" s="45">
        <v>0</v>
      </c>
      <c r="K3872" s="45">
        <v>0</v>
      </c>
      <c r="L3872" s="45">
        <v>0</v>
      </c>
      <c r="M3872" s="45">
        <v>0</v>
      </c>
      <c r="N3872" s="45">
        <v>0</v>
      </c>
      <c r="O3872" s="45">
        <v>0</v>
      </c>
      <c r="P3872" s="45">
        <v>0</v>
      </c>
      <c r="Q3872" s="45"/>
      <c r="R3872" s="45">
        <v>0</v>
      </c>
      <c r="S3872" s="45">
        <f>SUM(F3872:F3872)</f>
        <v>0</v>
      </c>
    </row>
    <row r="3873" spans="1:19" x14ac:dyDescent="0.25">
      <c r="A3873" s="79"/>
      <c r="B3873" s="322" t="s">
        <v>84</v>
      </c>
      <c r="C3873" s="322"/>
      <c r="D3873" s="322"/>
      <c r="E3873" s="322"/>
      <c r="F3873" s="45">
        <v>0</v>
      </c>
      <c r="G3873" s="45">
        <v>0</v>
      </c>
      <c r="H3873" s="45">
        <v>0</v>
      </c>
      <c r="I3873" s="45">
        <v>0</v>
      </c>
      <c r="J3873" s="45">
        <v>0</v>
      </c>
      <c r="K3873" s="45">
        <v>0</v>
      </c>
      <c r="L3873" s="45">
        <v>0</v>
      </c>
      <c r="M3873" s="45">
        <v>0</v>
      </c>
      <c r="N3873" s="45">
        <v>0</v>
      </c>
      <c r="O3873" s="45">
        <v>0</v>
      </c>
      <c r="P3873" s="45">
        <v>0</v>
      </c>
      <c r="Q3873" s="45"/>
      <c r="R3873" s="45">
        <v>0</v>
      </c>
      <c r="S3873" s="45">
        <f>SUM(F3873:F3873)</f>
        <v>0</v>
      </c>
    </row>
    <row r="3874" spans="1:19" x14ac:dyDescent="0.25">
      <c r="A3874" s="79"/>
      <c r="B3874" s="322" t="s">
        <v>85</v>
      </c>
      <c r="C3874" s="322"/>
      <c r="D3874" s="322"/>
      <c r="E3874" s="322"/>
      <c r="F3874" s="45">
        <v>0</v>
      </c>
      <c r="G3874" s="45">
        <v>0</v>
      </c>
      <c r="H3874" s="45">
        <v>0</v>
      </c>
      <c r="I3874" s="45">
        <v>0</v>
      </c>
      <c r="J3874" s="45">
        <v>0</v>
      </c>
      <c r="K3874" s="45">
        <v>0</v>
      </c>
      <c r="L3874" s="45">
        <v>0</v>
      </c>
      <c r="M3874" s="45">
        <v>0</v>
      </c>
      <c r="N3874" s="45">
        <v>0</v>
      </c>
      <c r="O3874" s="45">
        <v>0</v>
      </c>
      <c r="P3874" s="45">
        <v>0</v>
      </c>
      <c r="Q3874" s="45"/>
      <c r="R3874" s="45">
        <v>0</v>
      </c>
      <c r="S3874" s="45">
        <f>SUM(F3874:F3874)</f>
        <v>0</v>
      </c>
    </row>
    <row r="3875" spans="1:19" x14ac:dyDescent="0.25">
      <c r="A3875" s="79"/>
      <c r="B3875" s="322" t="s">
        <v>86</v>
      </c>
      <c r="C3875" s="322"/>
      <c r="D3875" s="322"/>
      <c r="E3875" s="322"/>
      <c r="F3875" s="45">
        <v>0</v>
      </c>
      <c r="G3875" s="45">
        <v>0</v>
      </c>
      <c r="H3875" s="45">
        <v>0</v>
      </c>
      <c r="I3875" s="45">
        <v>0</v>
      </c>
      <c r="J3875" s="45">
        <v>0</v>
      </c>
      <c r="K3875" s="45">
        <v>0</v>
      </c>
      <c r="L3875" s="45">
        <v>0</v>
      </c>
      <c r="M3875" s="45">
        <v>0</v>
      </c>
      <c r="N3875" s="45">
        <v>0</v>
      </c>
      <c r="O3875" s="45">
        <v>0</v>
      </c>
      <c r="P3875" s="45">
        <v>0</v>
      </c>
      <c r="Q3875" s="45"/>
      <c r="R3875" s="45">
        <v>0</v>
      </c>
      <c r="S3875" s="45">
        <f>SUM(F3875:F3875)</f>
        <v>0</v>
      </c>
    </row>
    <row r="3876" spans="1:19" x14ac:dyDescent="0.25">
      <c r="A3876" s="313"/>
      <c r="B3876" s="322" t="s">
        <v>87</v>
      </c>
      <c r="C3876" s="322"/>
      <c r="D3876" s="322"/>
      <c r="E3876" s="322"/>
      <c r="F3876" s="45">
        <v>0</v>
      </c>
      <c r="G3876" s="45">
        <v>0</v>
      </c>
      <c r="H3876" s="45">
        <v>0</v>
      </c>
      <c r="I3876" s="45">
        <v>0</v>
      </c>
      <c r="J3876" s="45">
        <v>0</v>
      </c>
      <c r="K3876" s="45">
        <v>0</v>
      </c>
      <c r="L3876" s="45">
        <v>0</v>
      </c>
      <c r="M3876" s="45">
        <v>0</v>
      </c>
      <c r="N3876" s="45">
        <v>0</v>
      </c>
      <c r="O3876" s="45">
        <v>0</v>
      </c>
      <c r="P3876" s="45">
        <v>0</v>
      </c>
      <c r="Q3876" s="45"/>
      <c r="R3876" s="45">
        <v>0</v>
      </c>
      <c r="S3876" s="45">
        <f>SUM(F3876:F3876)</f>
        <v>0</v>
      </c>
    </row>
    <row r="3877" spans="1:19" x14ac:dyDescent="0.25">
      <c r="A3877" s="313"/>
      <c r="B3877" s="2" t="s">
        <v>88</v>
      </c>
      <c r="C3877" s="322"/>
      <c r="D3877" s="322"/>
      <c r="E3877" s="322"/>
      <c r="F3877" s="61">
        <f t="shared" ref="F3877:G3877" si="214">+F3811+F3792+F3798</f>
        <v>20815046.350000001</v>
      </c>
      <c r="G3877" s="61">
        <f t="shared" si="214"/>
        <v>25766840.510000002</v>
      </c>
      <c r="H3877" s="61">
        <f>+H3811+H3792+H3798+H3848</f>
        <v>36335649</v>
      </c>
      <c r="I3877" s="61">
        <f>+I3848+I3811+I3798+I3792</f>
        <v>23800287.960000001</v>
      </c>
      <c r="J3877" s="61">
        <f t="shared" ref="J3877:P3877" si="215">+J3811+J3792+J3798+J3848</f>
        <v>37523648.260000005</v>
      </c>
      <c r="K3877" s="61">
        <f t="shared" si="215"/>
        <v>30660398.789999999</v>
      </c>
      <c r="L3877" s="61">
        <f t="shared" si="215"/>
        <v>26215931.080000002</v>
      </c>
      <c r="M3877" s="61">
        <f t="shared" si="215"/>
        <v>31081173.050000001</v>
      </c>
      <c r="N3877" s="61">
        <f t="shared" si="215"/>
        <v>27085261.039999999</v>
      </c>
      <c r="O3877" s="61">
        <f t="shared" si="215"/>
        <v>40745168.75</v>
      </c>
      <c r="P3877" s="61">
        <f t="shared" si="215"/>
        <v>39842127.400000006</v>
      </c>
      <c r="Q3877" s="61"/>
      <c r="R3877" s="61">
        <f>+R3811+R3792+R3798+R3848</f>
        <v>61940308.189999998</v>
      </c>
      <c r="S3877" s="61">
        <f>+S3811+S3798+S3792+S3848</f>
        <v>401811840.38</v>
      </c>
    </row>
    <row r="3878" spans="1:19" x14ac:dyDescent="0.25">
      <c r="A3878" s="313"/>
      <c r="B3878" s="2"/>
      <c r="C3878" s="322"/>
      <c r="D3878" s="322"/>
      <c r="E3878" s="322"/>
      <c r="F3878" s="45"/>
      <c r="G3878" s="45">
        <v>0</v>
      </c>
      <c r="H3878" s="45">
        <v>0</v>
      </c>
      <c r="I3878" s="45">
        <v>0</v>
      </c>
      <c r="J3878" s="45">
        <v>0</v>
      </c>
      <c r="K3878" s="45">
        <v>0</v>
      </c>
      <c r="L3878" s="45">
        <v>0</v>
      </c>
      <c r="M3878" s="45">
        <v>0</v>
      </c>
      <c r="N3878" s="45">
        <v>0</v>
      </c>
      <c r="O3878" s="45">
        <v>0</v>
      </c>
      <c r="P3878" s="45">
        <v>0</v>
      </c>
      <c r="Q3878" s="45"/>
      <c r="R3878" s="45">
        <v>0</v>
      </c>
      <c r="S3878" s="45"/>
    </row>
    <row r="3879" spans="1:19" x14ac:dyDescent="0.25">
      <c r="A3879" s="313"/>
      <c r="B3879" s="2" t="s">
        <v>210</v>
      </c>
      <c r="C3879" s="322"/>
      <c r="D3879" s="322"/>
      <c r="E3879" s="322"/>
      <c r="F3879" s="45">
        <v>-150000</v>
      </c>
      <c r="G3879" s="45">
        <v>0</v>
      </c>
      <c r="H3879" s="45">
        <v>0</v>
      </c>
      <c r="I3879" s="45">
        <v>0</v>
      </c>
      <c r="J3879" s="45">
        <v>0</v>
      </c>
      <c r="K3879" s="45">
        <v>0</v>
      </c>
      <c r="L3879" s="45">
        <v>0</v>
      </c>
      <c r="M3879" s="45">
        <v>0</v>
      </c>
      <c r="N3879" s="45">
        <v>0</v>
      </c>
      <c r="O3879" s="45">
        <v>0</v>
      </c>
      <c r="P3879" s="45">
        <v>0</v>
      </c>
      <c r="Q3879" s="45"/>
      <c r="R3879" s="45">
        <v>0</v>
      </c>
      <c r="S3879" s="324">
        <f>+F3879</f>
        <v>-150000</v>
      </c>
    </row>
    <row r="3880" spans="1:19" x14ac:dyDescent="0.25">
      <c r="A3880" s="313"/>
      <c r="B3880" s="2" t="s">
        <v>225</v>
      </c>
      <c r="C3880" s="322"/>
      <c r="D3880" s="322"/>
      <c r="E3880" s="322"/>
      <c r="F3880" s="45">
        <v>0</v>
      </c>
      <c r="G3880" s="45">
        <v>0</v>
      </c>
      <c r="H3880" s="45">
        <v>0</v>
      </c>
      <c r="I3880" s="45">
        <v>0</v>
      </c>
      <c r="J3880" s="45">
        <v>0</v>
      </c>
      <c r="K3880" s="45">
        <v>0</v>
      </c>
      <c r="L3880" s="45">
        <v>0</v>
      </c>
      <c r="M3880" s="45">
        <v>0</v>
      </c>
      <c r="N3880" s="45">
        <v>-44875.61</v>
      </c>
      <c r="O3880" s="45">
        <v>0</v>
      </c>
      <c r="P3880" s="45">
        <v>0</v>
      </c>
      <c r="Q3880" s="45"/>
      <c r="R3880" s="45">
        <v>0</v>
      </c>
      <c r="S3880" s="324">
        <f>+N3880</f>
        <v>-44875.61</v>
      </c>
    </row>
    <row r="3881" spans="1:19" x14ac:dyDescent="0.25">
      <c r="A3881" s="79"/>
      <c r="B3881" s="2" t="s">
        <v>220</v>
      </c>
      <c r="C3881" s="322"/>
      <c r="D3881" s="322"/>
      <c r="E3881" s="322"/>
      <c r="F3881" s="45"/>
      <c r="G3881" s="45">
        <v>0</v>
      </c>
      <c r="H3881" s="45">
        <v>0</v>
      </c>
      <c r="I3881" s="45">
        <v>-199527.01</v>
      </c>
      <c r="J3881" s="45">
        <v>-10763.74</v>
      </c>
      <c r="K3881" s="45">
        <v>0</v>
      </c>
      <c r="L3881" s="45">
        <f>-25566.52-70000</f>
        <v>-95566.52</v>
      </c>
      <c r="M3881" s="45">
        <f>-126660.53-103000-245318.92</f>
        <v>-474979.45</v>
      </c>
      <c r="N3881" s="45">
        <v>-103000</v>
      </c>
      <c r="O3881" s="45">
        <v>-40146.86</v>
      </c>
      <c r="P3881" s="45">
        <v>-66772.97</v>
      </c>
      <c r="Q3881" s="45"/>
      <c r="R3881" s="45">
        <v>-132892.16</v>
      </c>
      <c r="S3881" s="324">
        <f>SUM(I3881:R3881)</f>
        <v>-1123648.71</v>
      </c>
    </row>
    <row r="3882" spans="1:19" x14ac:dyDescent="0.25">
      <c r="A3882" s="79"/>
      <c r="B3882" s="2" t="s">
        <v>226</v>
      </c>
      <c r="C3882" s="322"/>
      <c r="D3882" s="322"/>
      <c r="E3882" s="322"/>
      <c r="F3882" s="45"/>
      <c r="G3882" s="45">
        <v>0</v>
      </c>
      <c r="H3882" s="45">
        <v>0</v>
      </c>
      <c r="I3882" s="45">
        <v>0</v>
      </c>
      <c r="J3882" s="45">
        <v>0</v>
      </c>
      <c r="K3882" s="45">
        <v>0</v>
      </c>
      <c r="L3882" s="45">
        <v>0</v>
      </c>
      <c r="M3882" s="45">
        <v>0</v>
      </c>
      <c r="N3882" s="45">
        <v>0</v>
      </c>
      <c r="O3882" s="45">
        <v>-14700</v>
      </c>
      <c r="P3882" s="45">
        <v>0</v>
      </c>
      <c r="Q3882" s="45"/>
      <c r="R3882" s="45">
        <f>14700*4*-1</f>
        <v>-58800</v>
      </c>
      <c r="S3882" s="324">
        <f>SUM(I3882:R3882)</f>
        <v>-73500</v>
      </c>
    </row>
    <row r="3883" spans="1:19" x14ac:dyDescent="0.25">
      <c r="A3883" s="79"/>
      <c r="B3883" s="2" t="s">
        <v>228</v>
      </c>
      <c r="C3883" s="322"/>
      <c r="D3883" s="322"/>
      <c r="E3883" s="322"/>
      <c r="F3883" s="45">
        <v>0</v>
      </c>
      <c r="G3883" s="45">
        <v>0</v>
      </c>
      <c r="H3883" s="45">
        <v>0</v>
      </c>
      <c r="I3883" s="45">
        <v>0</v>
      </c>
      <c r="J3883" s="45">
        <v>0</v>
      </c>
      <c r="K3883" s="45">
        <v>0</v>
      </c>
      <c r="L3883" s="45">
        <v>0</v>
      </c>
      <c r="M3883" s="45">
        <v>0</v>
      </c>
      <c r="N3883" s="45">
        <v>0</v>
      </c>
      <c r="O3883" s="45">
        <v>0</v>
      </c>
      <c r="P3883" s="45">
        <v>0</v>
      </c>
      <c r="Q3883" s="45"/>
      <c r="R3883" s="45">
        <v>0</v>
      </c>
      <c r="S3883" s="324">
        <v>188876.91</v>
      </c>
    </row>
    <row r="3884" spans="1:19" x14ac:dyDescent="0.25">
      <c r="A3884" s="79" t="s">
        <v>89</v>
      </c>
      <c r="B3884" s="2" t="s">
        <v>90</v>
      </c>
      <c r="C3884" s="322"/>
      <c r="D3884" s="322"/>
      <c r="E3884" s="322"/>
      <c r="F3884" s="45">
        <v>0</v>
      </c>
      <c r="G3884" s="45">
        <v>0</v>
      </c>
      <c r="H3884" s="45">
        <v>0</v>
      </c>
      <c r="I3884" s="45">
        <v>0</v>
      </c>
      <c r="J3884" s="45">
        <v>0</v>
      </c>
      <c r="K3884" s="45">
        <v>0</v>
      </c>
      <c r="L3884" s="45">
        <v>0</v>
      </c>
      <c r="M3884" s="45">
        <v>0</v>
      </c>
      <c r="N3884" s="45">
        <v>0</v>
      </c>
      <c r="O3884" s="45">
        <v>0</v>
      </c>
      <c r="P3884" s="45">
        <v>0</v>
      </c>
      <c r="Q3884" s="45"/>
      <c r="R3884" s="45">
        <v>0</v>
      </c>
      <c r="S3884" s="45">
        <v>0</v>
      </c>
    </row>
    <row r="3885" spans="1:19" x14ac:dyDescent="0.25">
      <c r="A3885" s="79" t="s">
        <v>91</v>
      </c>
      <c r="B3885" s="2" t="s">
        <v>92</v>
      </c>
      <c r="C3885" s="322"/>
      <c r="D3885" s="322"/>
      <c r="E3885" s="322"/>
      <c r="F3885" s="41">
        <v>0</v>
      </c>
      <c r="G3885" s="41">
        <v>0</v>
      </c>
      <c r="H3885" s="41">
        <v>0</v>
      </c>
      <c r="I3885" s="41">
        <v>0</v>
      </c>
      <c r="J3885" s="41">
        <v>0</v>
      </c>
      <c r="K3885" s="41">
        <f t="shared" ref="K3885" si="216">+K3881</f>
        <v>0</v>
      </c>
      <c r="L3885" s="41">
        <v>0</v>
      </c>
      <c r="M3885" s="41">
        <v>0</v>
      </c>
      <c r="N3885" s="41">
        <v>0</v>
      </c>
      <c r="O3885" s="41">
        <v>0</v>
      </c>
      <c r="P3885" s="41">
        <v>0</v>
      </c>
      <c r="Q3885" s="41"/>
      <c r="R3885" s="41">
        <v>0</v>
      </c>
      <c r="S3885" s="41">
        <v>0</v>
      </c>
    </row>
    <row r="3886" spans="1:19" x14ac:dyDescent="0.25">
      <c r="A3886" s="313"/>
      <c r="B3886" s="322" t="s">
        <v>93</v>
      </c>
      <c r="C3886" s="322"/>
      <c r="D3886" s="322" t="s">
        <v>94</v>
      </c>
      <c r="E3886" s="322"/>
      <c r="F3886" s="45">
        <v>0</v>
      </c>
      <c r="G3886" s="45">
        <v>0</v>
      </c>
      <c r="H3886" s="45">
        <v>0</v>
      </c>
      <c r="I3886" s="45">
        <v>0</v>
      </c>
      <c r="J3886" s="45">
        <v>0</v>
      </c>
      <c r="K3886" s="45">
        <v>0</v>
      </c>
      <c r="L3886" s="45">
        <v>0</v>
      </c>
      <c r="M3886" s="45">
        <v>0</v>
      </c>
      <c r="N3886" s="45">
        <v>0</v>
      </c>
      <c r="O3886" s="45">
        <v>0</v>
      </c>
      <c r="P3886" s="45">
        <v>0</v>
      </c>
      <c r="Q3886" s="45"/>
      <c r="R3886" s="45">
        <v>0</v>
      </c>
      <c r="S3886" s="45">
        <v>0</v>
      </c>
    </row>
    <row r="3887" spans="1:19" x14ac:dyDescent="0.25">
      <c r="A3887" s="313"/>
      <c r="B3887" s="322" t="s">
        <v>95</v>
      </c>
      <c r="C3887" s="322"/>
      <c r="D3887" s="322"/>
      <c r="E3887" s="322"/>
      <c r="F3887" s="45">
        <v>0</v>
      </c>
      <c r="G3887" s="45">
        <v>0</v>
      </c>
      <c r="H3887" s="45">
        <v>0</v>
      </c>
      <c r="I3887" s="45">
        <v>0</v>
      </c>
      <c r="J3887" s="45">
        <v>0</v>
      </c>
      <c r="K3887" s="45">
        <v>0</v>
      </c>
      <c r="L3887" s="45">
        <v>0</v>
      </c>
      <c r="M3887" s="45">
        <v>0</v>
      </c>
      <c r="N3887" s="45">
        <v>0</v>
      </c>
      <c r="O3887" s="45">
        <v>0</v>
      </c>
      <c r="P3887" s="45">
        <v>0</v>
      </c>
      <c r="Q3887" s="45"/>
      <c r="R3887" s="45">
        <v>0</v>
      </c>
      <c r="S3887" s="45">
        <v>0</v>
      </c>
    </row>
    <row r="3888" spans="1:19" x14ac:dyDescent="0.25">
      <c r="A3888" s="79" t="s">
        <v>96</v>
      </c>
      <c r="B3888" s="326" t="s">
        <v>97</v>
      </c>
      <c r="C3888" s="322"/>
      <c r="D3888" s="322"/>
      <c r="E3888" s="322"/>
      <c r="F3888" s="41">
        <v>0</v>
      </c>
      <c r="G3888" s="41">
        <v>0</v>
      </c>
      <c r="H3888" s="41">
        <v>0</v>
      </c>
      <c r="I3888" s="41">
        <v>0</v>
      </c>
      <c r="J3888" s="41">
        <v>0</v>
      </c>
      <c r="K3888" s="41">
        <v>0</v>
      </c>
      <c r="L3888" s="45">
        <v>0</v>
      </c>
      <c r="M3888" s="45">
        <v>0</v>
      </c>
      <c r="N3888" s="45">
        <v>0</v>
      </c>
      <c r="O3888" s="45">
        <v>0</v>
      </c>
      <c r="P3888" s="45">
        <v>0</v>
      </c>
      <c r="Q3888" s="45"/>
      <c r="R3888" s="45">
        <v>0</v>
      </c>
      <c r="S3888" s="41">
        <v>0</v>
      </c>
    </row>
    <row r="3889" spans="1:19" x14ac:dyDescent="0.25">
      <c r="A3889" s="313"/>
      <c r="B3889" s="322" t="s">
        <v>98</v>
      </c>
      <c r="C3889" s="322"/>
      <c r="D3889" s="322"/>
      <c r="E3889" s="322"/>
      <c r="F3889" s="45">
        <v>0</v>
      </c>
      <c r="G3889" s="45">
        <v>0</v>
      </c>
      <c r="H3889" s="45">
        <v>0</v>
      </c>
      <c r="I3889" s="45">
        <v>0</v>
      </c>
      <c r="J3889" s="45">
        <v>0</v>
      </c>
      <c r="K3889" s="45">
        <v>0</v>
      </c>
      <c r="L3889" s="45">
        <v>0</v>
      </c>
      <c r="M3889" s="45">
        <v>0</v>
      </c>
      <c r="N3889" s="45">
        <v>0</v>
      </c>
      <c r="O3889" s="45">
        <v>0</v>
      </c>
      <c r="P3889" s="45">
        <v>0</v>
      </c>
      <c r="Q3889" s="45"/>
      <c r="R3889" s="45">
        <v>0</v>
      </c>
      <c r="S3889" s="45">
        <v>0</v>
      </c>
    </row>
    <row r="3890" spans="1:19" x14ac:dyDescent="0.25">
      <c r="A3890" s="313"/>
      <c r="B3890" s="322" t="s">
        <v>99</v>
      </c>
      <c r="C3890" s="322"/>
      <c r="D3890" s="322"/>
      <c r="E3890" s="322"/>
      <c r="F3890" s="45">
        <v>0</v>
      </c>
      <c r="G3890" s="45">
        <v>0</v>
      </c>
      <c r="H3890" s="45">
        <v>0</v>
      </c>
      <c r="I3890" s="45">
        <v>0</v>
      </c>
      <c r="J3890" s="45">
        <v>0</v>
      </c>
      <c r="K3890" s="45">
        <v>0</v>
      </c>
      <c r="L3890" s="45">
        <v>0</v>
      </c>
      <c r="M3890" s="45">
        <v>0</v>
      </c>
      <c r="N3890" s="45">
        <v>0</v>
      </c>
      <c r="O3890" s="45">
        <v>0</v>
      </c>
      <c r="P3890" s="45">
        <v>0</v>
      </c>
      <c r="Q3890" s="45"/>
      <c r="R3890" s="45">
        <v>0</v>
      </c>
      <c r="S3890" s="45">
        <v>0</v>
      </c>
    </row>
    <row r="3891" spans="1:19" x14ac:dyDescent="0.25">
      <c r="A3891" s="79" t="s">
        <v>100</v>
      </c>
      <c r="B3891" s="2" t="s">
        <v>101</v>
      </c>
      <c r="C3891" s="322"/>
      <c r="D3891" s="322"/>
      <c r="E3891" s="322"/>
      <c r="F3891" s="41">
        <v>0</v>
      </c>
      <c r="G3891" s="41">
        <v>0</v>
      </c>
      <c r="H3891" s="41">
        <v>0</v>
      </c>
      <c r="I3891" s="41">
        <v>0</v>
      </c>
      <c r="J3891" s="41">
        <v>0</v>
      </c>
      <c r="K3891" s="41">
        <v>0</v>
      </c>
      <c r="L3891" s="45">
        <v>0</v>
      </c>
      <c r="M3891" s="45">
        <v>0</v>
      </c>
      <c r="N3891" s="45">
        <v>0</v>
      </c>
      <c r="O3891" s="45">
        <v>0</v>
      </c>
      <c r="P3891" s="45">
        <v>0</v>
      </c>
      <c r="Q3891" s="45"/>
      <c r="R3891" s="45">
        <v>0</v>
      </c>
      <c r="S3891" s="41">
        <v>0</v>
      </c>
    </row>
    <row r="3892" spans="1:19" x14ac:dyDescent="0.25">
      <c r="A3892" s="313"/>
      <c r="B3892" s="327" t="s">
        <v>102</v>
      </c>
      <c r="C3892" s="322"/>
      <c r="D3892" s="322"/>
      <c r="E3892" s="322"/>
      <c r="F3892" s="45">
        <v>0</v>
      </c>
      <c r="G3892" s="45">
        <v>0</v>
      </c>
      <c r="H3892" s="45">
        <v>0</v>
      </c>
      <c r="I3892" s="45">
        <v>0</v>
      </c>
      <c r="J3892" s="45">
        <v>0</v>
      </c>
      <c r="K3892" s="45">
        <v>0</v>
      </c>
      <c r="L3892" s="45">
        <v>0</v>
      </c>
      <c r="M3892" s="45">
        <v>0</v>
      </c>
      <c r="N3892" s="45">
        <v>0</v>
      </c>
      <c r="O3892" s="45">
        <v>0</v>
      </c>
      <c r="P3892" s="45">
        <v>0</v>
      </c>
      <c r="Q3892" s="45"/>
      <c r="R3892" s="45">
        <v>0</v>
      </c>
      <c r="S3892" s="45">
        <v>0</v>
      </c>
    </row>
    <row r="3893" spans="1:19" x14ac:dyDescent="0.25">
      <c r="A3893" s="313"/>
      <c r="B3893" s="327" t="s">
        <v>103</v>
      </c>
      <c r="C3893" s="322"/>
      <c r="D3893" s="322"/>
      <c r="E3893" s="322"/>
      <c r="F3893" s="64">
        <v>0</v>
      </c>
      <c r="G3893" s="64">
        <v>0</v>
      </c>
      <c r="H3893" s="64">
        <v>0</v>
      </c>
      <c r="I3893" s="64">
        <v>0</v>
      </c>
      <c r="J3893" s="64">
        <v>0</v>
      </c>
      <c r="K3893" s="64">
        <v>0</v>
      </c>
      <c r="L3893" s="64">
        <v>0</v>
      </c>
      <c r="M3893" s="64">
        <v>0</v>
      </c>
      <c r="N3893" s="64">
        <v>0</v>
      </c>
      <c r="O3893" s="64">
        <v>0</v>
      </c>
      <c r="P3893" s="64">
        <v>0</v>
      </c>
      <c r="Q3893" s="64"/>
      <c r="R3893" s="64">
        <v>0</v>
      </c>
      <c r="S3893" s="64">
        <v>0</v>
      </c>
    </row>
    <row r="3894" spans="1:19" x14ac:dyDescent="0.25">
      <c r="A3894" s="313"/>
      <c r="B3894" s="2" t="s">
        <v>104</v>
      </c>
      <c r="C3894" s="322"/>
      <c r="D3894" s="322"/>
      <c r="E3894" s="322"/>
      <c r="F3894" s="41">
        <f>+F3890+F3889+F3888+F3887+F3885+F3884</f>
        <v>0</v>
      </c>
      <c r="G3894" s="41">
        <f>+G3890+G3889+G3888+G3887+G3885+G3884</f>
        <v>0</v>
      </c>
      <c r="H3894" s="41">
        <f>+H3890+H3889+H3888+H3887+H3885+H3884</f>
        <v>0</v>
      </c>
      <c r="I3894" s="41">
        <v>0</v>
      </c>
      <c r="J3894" s="41">
        <v>0</v>
      </c>
      <c r="K3894" s="41">
        <v>0</v>
      </c>
      <c r="L3894" s="41">
        <v>0</v>
      </c>
      <c r="M3894" s="41">
        <v>0</v>
      </c>
      <c r="N3894" s="41">
        <v>0</v>
      </c>
      <c r="O3894" s="41">
        <v>0</v>
      </c>
      <c r="P3894" s="41">
        <v>0</v>
      </c>
      <c r="Q3894" s="41"/>
      <c r="R3894" s="41">
        <v>0</v>
      </c>
      <c r="S3894" s="41">
        <f>+S3890+S3889+S3888+S3887+S3885+S3884</f>
        <v>0</v>
      </c>
    </row>
    <row r="3895" spans="1:19" x14ac:dyDescent="0.25">
      <c r="A3895" s="313"/>
      <c r="B3895" s="2"/>
      <c r="C3895" s="322"/>
      <c r="D3895" s="322"/>
      <c r="E3895" s="322"/>
      <c r="F3895" s="41"/>
      <c r="G3895" s="41"/>
      <c r="H3895" s="41"/>
      <c r="I3895" s="41"/>
      <c r="J3895" s="41"/>
      <c r="K3895" s="41"/>
      <c r="L3895" s="41"/>
      <c r="M3895" s="41"/>
      <c r="N3895" s="41"/>
      <c r="O3895" s="41"/>
      <c r="P3895" s="41"/>
      <c r="Q3895" s="41"/>
      <c r="R3895" s="41"/>
      <c r="S3895" s="41"/>
    </row>
    <row r="3896" spans="1:19" x14ac:dyDescent="0.25">
      <c r="A3896" s="325"/>
      <c r="B3896" s="325"/>
      <c r="C3896" s="325"/>
      <c r="D3896" s="325"/>
      <c r="E3896" s="325"/>
      <c r="F3896" s="325"/>
      <c r="G3896" s="325"/>
      <c r="H3896" s="325"/>
      <c r="I3896" s="325"/>
      <c r="J3896" s="325"/>
      <c r="K3896" s="325"/>
      <c r="L3896" s="325"/>
      <c r="M3896" s="325"/>
      <c r="N3896" s="325"/>
      <c r="O3896" s="325"/>
      <c r="P3896" s="325"/>
      <c r="Q3896" s="325"/>
      <c r="R3896" s="325"/>
      <c r="S3896" s="325"/>
    </row>
    <row r="3897" spans="1:19" ht="15.75" thickBot="1" x14ac:dyDescent="0.3">
      <c r="A3897" s="322"/>
      <c r="B3897" s="2" t="s">
        <v>105</v>
      </c>
      <c r="C3897" s="322"/>
      <c r="D3897" s="322"/>
      <c r="E3897" s="322"/>
      <c r="F3897" s="65">
        <f>+F3894+F3877+F3879</f>
        <v>20665046.350000001</v>
      </c>
      <c r="G3897" s="65">
        <f>+G3877</f>
        <v>25766840.510000002</v>
      </c>
      <c r="H3897" s="65">
        <f>+H3877</f>
        <v>36335649</v>
      </c>
      <c r="I3897" s="65">
        <f>+I3877+I3881</f>
        <v>23600760.949999999</v>
      </c>
      <c r="J3897" s="65">
        <f>+J3877+J3881</f>
        <v>37512884.520000003</v>
      </c>
      <c r="K3897" s="65">
        <f>+K3877+K3881</f>
        <v>30660398.789999999</v>
      </c>
      <c r="L3897" s="65">
        <f>+L3877+L3881</f>
        <v>26120364.560000002</v>
      </c>
      <c r="M3897" s="65">
        <f>+M3877+M3881</f>
        <v>30606193.600000001</v>
      </c>
      <c r="N3897" s="65">
        <f>+N3877+N3881+N3880</f>
        <v>26937385.43</v>
      </c>
      <c r="O3897" s="65">
        <f>+O3877+O3881+O3880+O3882</f>
        <v>40690321.890000001</v>
      </c>
      <c r="P3897" s="65">
        <f>+P3877+P3881+P3880+P3882</f>
        <v>39775354.430000007</v>
      </c>
      <c r="Q3897" s="65"/>
      <c r="R3897" s="65">
        <f>+R3877+R3881+R3880+R3882</f>
        <v>61748616.030000001</v>
      </c>
      <c r="S3897" s="65">
        <f>SUM(S3879:S3883)+S3877</f>
        <v>400608692.96999997</v>
      </c>
    </row>
    <row r="3898" spans="1:19" ht="15.75" thickTop="1" x14ac:dyDescent="0.25">
      <c r="A3898" s="322"/>
      <c r="B3898" s="2"/>
      <c r="C3898" s="322"/>
      <c r="D3898" s="322"/>
      <c r="E3898" s="322"/>
      <c r="F3898" s="41"/>
      <c r="G3898" s="325"/>
      <c r="H3898" s="325"/>
      <c r="I3898" s="325"/>
      <c r="J3898" s="325"/>
      <c r="K3898" s="325"/>
      <c r="L3898" s="325"/>
      <c r="M3898" s="325"/>
      <c r="N3898" s="325"/>
      <c r="O3898" s="325"/>
      <c r="P3898" s="325"/>
      <c r="Q3898" s="325"/>
      <c r="R3898" s="325"/>
    </row>
    <row r="3899" spans="1:19" x14ac:dyDescent="0.25">
      <c r="A3899" s="322"/>
      <c r="B3899" s="2"/>
      <c r="C3899" s="322"/>
      <c r="D3899" s="322"/>
      <c r="E3899" s="322"/>
      <c r="F3899" s="41"/>
      <c r="G3899" s="41"/>
      <c r="H3899" s="41"/>
      <c r="I3899" s="41"/>
      <c r="J3899" s="325"/>
      <c r="K3899" s="325"/>
      <c r="L3899" s="325"/>
      <c r="M3899" s="325"/>
      <c r="N3899" s="325"/>
      <c r="O3899" s="337"/>
      <c r="P3899" s="337"/>
      <c r="Q3899" s="337"/>
      <c r="R3899" s="337"/>
      <c r="S3899" s="28"/>
    </row>
    <row r="3900" spans="1:19" x14ac:dyDescent="0.25">
      <c r="A3900" s="322"/>
      <c r="B3900" s="2"/>
      <c r="C3900" s="322"/>
      <c r="D3900" s="322"/>
      <c r="E3900" s="322"/>
      <c r="F3900" s="41" t="s">
        <v>199</v>
      </c>
      <c r="G3900" s="325"/>
      <c r="H3900" s="325"/>
      <c r="I3900" s="325"/>
      <c r="J3900" s="325"/>
      <c r="K3900" s="325"/>
      <c r="L3900" s="325"/>
      <c r="M3900" s="41"/>
      <c r="S3900" s="28"/>
    </row>
    <row r="3901" spans="1:19" x14ac:dyDescent="0.25">
      <c r="A3901" s="416" t="s">
        <v>106</v>
      </c>
      <c r="B3901" s="416"/>
      <c r="C3901" s="416"/>
      <c r="D3901" s="416"/>
      <c r="E3901" s="416"/>
      <c r="F3901" s="416" t="s">
        <v>107</v>
      </c>
      <c r="G3901" s="416"/>
      <c r="H3901" s="416"/>
      <c r="I3901" s="416"/>
      <c r="J3901" s="416"/>
      <c r="K3901" s="324"/>
      <c r="L3901" s="324"/>
      <c r="M3901" s="335"/>
    </row>
    <row r="3902" spans="1:19" x14ac:dyDescent="0.25">
      <c r="A3902" s="329"/>
      <c r="B3902" s="3"/>
      <c r="C3902" s="3"/>
      <c r="D3902" s="325"/>
      <c r="E3902" s="325"/>
      <c r="F3902" s="3"/>
      <c r="G3902" s="3"/>
      <c r="H3902" s="325"/>
      <c r="I3902" s="325"/>
      <c r="J3902" s="324"/>
      <c r="K3902" s="325"/>
      <c r="M3902" s="336"/>
      <c r="N3902" s="337"/>
      <c r="P3902" s="28"/>
      <c r="Q3902" s="28"/>
      <c r="R3902" s="28"/>
    </row>
    <row r="3903" spans="1:19" x14ac:dyDescent="0.25">
      <c r="A3903" s="3"/>
      <c r="B3903" s="3"/>
      <c r="C3903" s="3"/>
      <c r="D3903" s="325"/>
      <c r="E3903" s="325"/>
      <c r="F3903" s="3"/>
      <c r="G3903" s="3"/>
      <c r="H3903" s="325"/>
      <c r="I3903" s="325"/>
      <c r="J3903" s="325"/>
      <c r="K3903" s="325"/>
      <c r="M3903" s="336"/>
      <c r="P3903" s="28"/>
      <c r="Q3903" s="28"/>
      <c r="R3903" s="28"/>
      <c r="S3903" s="28"/>
    </row>
    <row r="3904" spans="1:19" x14ac:dyDescent="0.25">
      <c r="A3904" s="412" t="s">
        <v>227</v>
      </c>
      <c r="B3904" s="412"/>
      <c r="C3904" s="412"/>
      <c r="D3904" s="412"/>
      <c r="E3904" s="412"/>
      <c r="F3904" s="413" t="s">
        <v>223</v>
      </c>
      <c r="G3904" s="413"/>
      <c r="H3904" s="413"/>
      <c r="I3904" s="413"/>
      <c r="J3904" s="413"/>
      <c r="K3904" s="325"/>
      <c r="M3904" s="336"/>
      <c r="N3904" s="28"/>
      <c r="P3904" s="28"/>
      <c r="Q3904" s="28"/>
      <c r="R3904" s="28"/>
    </row>
    <row r="3905" spans="1:17" x14ac:dyDescent="0.25">
      <c r="A3905" s="414" t="s">
        <v>108</v>
      </c>
      <c r="B3905" s="414"/>
      <c r="C3905" s="414"/>
      <c r="D3905" s="414"/>
      <c r="E3905" s="414"/>
      <c r="F3905" s="415" t="s">
        <v>224</v>
      </c>
      <c r="G3905" s="415"/>
      <c r="H3905" s="415"/>
      <c r="I3905" s="415"/>
      <c r="J3905" s="415"/>
      <c r="K3905" s="325"/>
      <c r="P3905" s="28"/>
      <c r="Q3905" s="28"/>
    </row>
    <row r="3906" spans="1:17" x14ac:dyDescent="0.25">
      <c r="A3906" s="325"/>
      <c r="B3906" s="325"/>
      <c r="C3906" s="325"/>
      <c r="D3906" s="325"/>
      <c r="E3906" s="325"/>
      <c r="F3906" s="325"/>
      <c r="G3906" s="325"/>
      <c r="H3906" s="325"/>
      <c r="I3906" s="325"/>
      <c r="J3906" s="325"/>
      <c r="K3906" s="325"/>
    </row>
    <row r="3908" spans="1:17" x14ac:dyDescent="0.25">
      <c r="J3908" s="28"/>
      <c r="P3908" s="28"/>
      <c r="Q3908" s="28"/>
    </row>
    <row r="3920" spans="1:17" ht="18" x14ac:dyDescent="0.25">
      <c r="A3920" s="312"/>
      <c r="B3920" s="312"/>
      <c r="C3920" s="312"/>
      <c r="D3920" s="312"/>
      <c r="E3920" s="312"/>
      <c r="F3920" s="312"/>
      <c r="G3920" s="312"/>
      <c r="H3920" s="312"/>
      <c r="I3920" s="312"/>
      <c r="J3920" s="312"/>
    </row>
    <row r="3921" spans="1:19" ht="15" customHeight="1" x14ac:dyDescent="0.25">
      <c r="A3921" s="409" t="s">
        <v>0</v>
      </c>
      <c r="B3921" s="409"/>
      <c r="C3921" s="409"/>
      <c r="D3921" s="409"/>
      <c r="E3921" s="409"/>
      <c r="F3921" s="409"/>
      <c r="G3921" s="409"/>
      <c r="H3921" s="409"/>
      <c r="I3921" s="409"/>
      <c r="J3921" s="306"/>
      <c r="K3921" s="306"/>
      <c r="L3921" s="306"/>
      <c r="M3921" s="306"/>
      <c r="N3921" s="306"/>
      <c r="O3921" s="306"/>
      <c r="P3921" s="306"/>
      <c r="Q3921" s="306"/>
      <c r="R3921" s="306"/>
      <c r="S3921" s="306"/>
    </row>
    <row r="3922" spans="1:19" ht="15" customHeight="1" x14ac:dyDescent="0.25">
      <c r="A3922" s="410" t="s">
        <v>229</v>
      </c>
      <c r="B3922" s="410"/>
      <c r="C3922" s="410"/>
      <c r="D3922" s="410"/>
      <c r="E3922" s="410"/>
      <c r="F3922" s="410"/>
      <c r="G3922" s="410"/>
      <c r="H3922" s="410"/>
      <c r="I3922" s="410"/>
    </row>
    <row r="3923" spans="1:19" x14ac:dyDescent="0.25">
      <c r="A3923" s="32" t="s">
        <v>3</v>
      </c>
      <c r="B3923" s="33" t="s">
        <v>4</v>
      </c>
      <c r="C3923" s="5"/>
      <c r="D3923" s="5"/>
      <c r="E3923" s="6"/>
      <c r="F3923" s="250" t="s">
        <v>5</v>
      </c>
      <c r="G3923" s="251" t="s">
        <v>6</v>
      </c>
      <c r="H3923" s="348" t="s">
        <v>109</v>
      </c>
      <c r="I3923" s="252" t="s">
        <v>7</v>
      </c>
    </row>
    <row r="3924" spans="1:19" x14ac:dyDescent="0.25">
      <c r="A3924" s="316" t="s">
        <v>8</v>
      </c>
      <c r="B3924" s="317" t="s">
        <v>9</v>
      </c>
      <c r="C3924" s="317"/>
      <c r="D3924" s="40"/>
      <c r="E3924" s="40"/>
      <c r="F3924" s="41">
        <f>SUM(F3925:F3929)</f>
        <v>18623980.59</v>
      </c>
      <c r="G3924" s="41">
        <f>SUM(G3925:G3929)</f>
        <v>20094134.43</v>
      </c>
      <c r="H3924" s="41">
        <f>SUM(H3925:H3929)</f>
        <v>20699864.780000001</v>
      </c>
      <c r="I3924" s="41">
        <f>+I3925+I3926+I3927+I3928+I3929</f>
        <v>59417979.799999997</v>
      </c>
    </row>
    <row r="3925" spans="1:19" x14ac:dyDescent="0.25">
      <c r="A3925" s="313"/>
      <c r="B3925" s="314" t="s">
        <v>10</v>
      </c>
      <c r="C3925" s="315"/>
      <c r="D3925" s="315"/>
      <c r="E3925" s="40"/>
      <c r="F3925" s="45">
        <v>15498663.82</v>
      </c>
      <c r="G3925" s="45">
        <v>17005330.489999998</v>
      </c>
      <c r="H3925" s="45">
        <v>17606859.66</v>
      </c>
      <c r="I3925" s="45">
        <f>SUM(F3925:H3925)</f>
        <v>50110853.969999999</v>
      </c>
    </row>
    <row r="3926" spans="1:19" x14ac:dyDescent="0.25">
      <c r="A3926" s="313"/>
      <c r="B3926" s="314" t="s">
        <v>11</v>
      </c>
      <c r="C3926" s="315"/>
      <c r="D3926" s="315"/>
      <c r="E3926" s="40"/>
      <c r="F3926" s="45">
        <v>740000</v>
      </c>
      <c r="G3926" s="45">
        <v>700000</v>
      </c>
      <c r="H3926" s="45">
        <v>735000</v>
      </c>
      <c r="I3926" s="45">
        <f t="shared" ref="I3926:I3929" si="217">SUM(F3926:H3926)</f>
        <v>2175000</v>
      </c>
    </row>
    <row r="3927" spans="1:19" x14ac:dyDescent="0.25">
      <c r="A3927" s="313"/>
      <c r="B3927" s="314" t="s">
        <v>212</v>
      </c>
      <c r="C3927" s="318"/>
      <c r="D3927" s="318"/>
      <c r="E3927" s="40"/>
      <c r="F3927" s="45">
        <v>0</v>
      </c>
      <c r="G3927" s="45">
        <v>0</v>
      </c>
      <c r="H3927" s="45">
        <v>0</v>
      </c>
      <c r="I3927" s="45">
        <f t="shared" si="217"/>
        <v>0</v>
      </c>
    </row>
    <row r="3928" spans="1:19" x14ac:dyDescent="0.25">
      <c r="A3928" s="313"/>
      <c r="B3928" s="314" t="s">
        <v>213</v>
      </c>
      <c r="C3928" s="318"/>
      <c r="D3928" s="318"/>
      <c r="E3928" s="40"/>
      <c r="F3928" s="45">
        <v>0</v>
      </c>
      <c r="G3928" s="45">
        <v>0</v>
      </c>
      <c r="H3928" s="45">
        <v>0</v>
      </c>
      <c r="I3928" s="45">
        <f t="shared" si="217"/>
        <v>0</v>
      </c>
    </row>
    <row r="3929" spans="1:19" x14ac:dyDescent="0.25">
      <c r="A3929" s="313"/>
      <c r="B3929" s="341" t="s">
        <v>214</v>
      </c>
      <c r="C3929" s="341"/>
      <c r="D3929" s="341"/>
      <c r="E3929" s="40"/>
      <c r="F3929" s="45">
        <v>2385316.77</v>
      </c>
      <c r="G3929" s="45">
        <v>2388803.94</v>
      </c>
      <c r="H3929" s="45">
        <v>2358005.12</v>
      </c>
      <c r="I3929" s="45">
        <f t="shared" si="217"/>
        <v>7132125.8300000001</v>
      </c>
    </row>
    <row r="3930" spans="1:19" x14ac:dyDescent="0.25">
      <c r="A3930" s="316" t="s">
        <v>12</v>
      </c>
      <c r="B3930" s="320" t="s">
        <v>13</v>
      </c>
      <c r="C3930" s="315"/>
      <c r="D3930" s="40"/>
      <c r="E3930" s="40"/>
      <c r="F3930" s="41">
        <f>SUM(F3931:F3940)</f>
        <v>5552129.5299999993</v>
      </c>
      <c r="G3930" s="41">
        <f>SUM(G3931:G3942)</f>
        <v>1747749.42</v>
      </c>
      <c r="H3930" s="41">
        <f>SUM(H3931:H3942)</f>
        <v>3658215.06</v>
      </c>
      <c r="I3930" s="41">
        <f>SUM(I3931:I3942)</f>
        <v>10958094.01</v>
      </c>
      <c r="J3930" s="28"/>
    </row>
    <row r="3931" spans="1:19" x14ac:dyDescent="0.25">
      <c r="A3931" s="313"/>
      <c r="B3931" s="314" t="s">
        <v>14</v>
      </c>
      <c r="C3931" s="315"/>
      <c r="D3931" s="315"/>
      <c r="E3931" s="40"/>
      <c r="F3931" s="45">
        <f>1174780.96+0.05</f>
        <v>1174781.01</v>
      </c>
      <c r="G3931" s="45">
        <v>19970.990000000002</v>
      </c>
      <c r="H3931" s="45">
        <v>1046309.13</v>
      </c>
      <c r="I3931" s="45">
        <f>SUM(F3931:H3931)</f>
        <v>2241061.13</v>
      </c>
    </row>
    <row r="3932" spans="1:19" x14ac:dyDescent="0.25">
      <c r="A3932" s="321"/>
      <c r="B3932" s="322" t="s">
        <v>15</v>
      </c>
      <c r="C3932" s="341"/>
      <c r="D3932" s="341"/>
      <c r="E3932" s="40"/>
      <c r="F3932" s="45">
        <v>177000</v>
      </c>
      <c r="G3932" s="45">
        <v>177000</v>
      </c>
      <c r="H3932" s="45">
        <v>230100</v>
      </c>
      <c r="I3932" s="45">
        <f t="shared" ref="I3932:I3942" si="218">SUM(F3932:H3932)</f>
        <v>584100</v>
      </c>
    </row>
    <row r="3933" spans="1:19" x14ac:dyDescent="0.25">
      <c r="A3933" s="313"/>
      <c r="B3933" s="314" t="s">
        <v>16</v>
      </c>
      <c r="C3933" s="315"/>
      <c r="D3933" s="315"/>
      <c r="E3933" s="40"/>
      <c r="F3933" s="45">
        <v>0</v>
      </c>
      <c r="G3933" s="45">
        <v>190315</v>
      </c>
      <c r="H3933" s="45">
        <v>0</v>
      </c>
      <c r="I3933" s="45">
        <f t="shared" si="218"/>
        <v>190315</v>
      </c>
    </row>
    <row r="3934" spans="1:19" x14ac:dyDescent="0.25">
      <c r="A3934" s="313"/>
      <c r="B3934" s="341" t="s">
        <v>17</v>
      </c>
      <c r="C3934" s="341"/>
      <c r="D3934" s="341"/>
      <c r="E3934" s="40"/>
      <c r="F3934" s="45">
        <v>0</v>
      </c>
      <c r="G3934" s="45">
        <v>0</v>
      </c>
      <c r="H3934" s="45">
        <v>50000</v>
      </c>
      <c r="I3934" s="45">
        <f t="shared" si="218"/>
        <v>50000</v>
      </c>
    </row>
    <row r="3935" spans="1:19" x14ac:dyDescent="0.25">
      <c r="A3935" s="313"/>
      <c r="B3935" s="314" t="s">
        <v>18</v>
      </c>
      <c r="C3935" s="315"/>
      <c r="D3935" s="315"/>
      <c r="E3935" s="52"/>
      <c r="F3935" s="45">
        <v>1120643.4099999999</v>
      </c>
      <c r="G3935" s="45">
        <v>727643.43</v>
      </c>
      <c r="H3935" s="45">
        <v>898861.43</v>
      </c>
      <c r="I3935" s="45">
        <f t="shared" si="218"/>
        <v>2747148.27</v>
      </c>
    </row>
    <row r="3936" spans="1:19" x14ac:dyDescent="0.25">
      <c r="A3936" s="313"/>
      <c r="B3936" s="314" t="s">
        <v>19</v>
      </c>
      <c r="C3936" s="315"/>
      <c r="D3936" s="315"/>
      <c r="E3936" s="40"/>
      <c r="F3936" s="45">
        <v>2526165.11</v>
      </c>
      <c r="G3936" s="45">
        <v>0</v>
      </c>
      <c r="H3936" s="45">
        <v>209323</v>
      </c>
      <c r="I3936" s="45">
        <f t="shared" si="218"/>
        <v>2735488.11</v>
      </c>
    </row>
    <row r="3937" spans="1:10" x14ac:dyDescent="0.25">
      <c r="A3937" s="313"/>
      <c r="B3937" s="314" t="s">
        <v>197</v>
      </c>
      <c r="C3937" s="315"/>
      <c r="D3937" s="315"/>
      <c r="E3937" s="40"/>
      <c r="F3937" s="45">
        <v>0</v>
      </c>
      <c r="G3937" s="45">
        <v>0</v>
      </c>
      <c r="H3937" s="45">
        <v>0</v>
      </c>
      <c r="I3937" s="45">
        <f t="shared" si="218"/>
        <v>0</v>
      </c>
    </row>
    <row r="3938" spans="1:10" x14ac:dyDescent="0.25">
      <c r="A3938" s="313"/>
      <c r="B3938" s="322" t="s">
        <v>20</v>
      </c>
      <c r="C3938" s="315"/>
      <c r="D3938" s="315"/>
      <c r="E3938" s="40"/>
      <c r="F3938" s="45">
        <v>249830</v>
      </c>
      <c r="G3938" s="45">
        <v>398000</v>
      </c>
      <c r="H3938" s="45">
        <v>249970</v>
      </c>
      <c r="I3938" s="45">
        <f t="shared" si="218"/>
        <v>897800</v>
      </c>
    </row>
    <row r="3939" spans="1:10" x14ac:dyDescent="0.25">
      <c r="A3939" s="313"/>
      <c r="B3939" s="341" t="s">
        <v>21</v>
      </c>
      <c r="C3939" s="341"/>
      <c r="D3939" s="341"/>
      <c r="E3939" s="341"/>
      <c r="F3939" s="45">
        <v>0</v>
      </c>
      <c r="G3939" s="45">
        <v>0</v>
      </c>
      <c r="H3939" s="45">
        <v>0</v>
      </c>
      <c r="I3939" s="45">
        <f t="shared" si="218"/>
        <v>0</v>
      </c>
    </row>
    <row r="3940" spans="1:10" x14ac:dyDescent="0.25">
      <c r="A3940" s="313"/>
      <c r="B3940" s="322" t="s">
        <v>22</v>
      </c>
      <c r="C3940" s="341"/>
      <c r="D3940" s="341"/>
      <c r="E3940" s="341"/>
      <c r="F3940" s="45">
        <v>303710</v>
      </c>
      <c r="G3940" s="45">
        <v>0</v>
      </c>
      <c r="H3940" s="45">
        <v>274000</v>
      </c>
      <c r="I3940" s="45">
        <f t="shared" si="218"/>
        <v>577710</v>
      </c>
    </row>
    <row r="3941" spans="1:10" x14ac:dyDescent="0.25">
      <c r="A3941" s="313"/>
      <c r="B3941" s="322" t="s">
        <v>23</v>
      </c>
      <c r="C3941" s="341"/>
      <c r="D3941" s="341"/>
      <c r="E3941" s="40"/>
      <c r="F3941" s="45">
        <v>0</v>
      </c>
      <c r="G3941" s="45">
        <v>0</v>
      </c>
      <c r="H3941" s="45">
        <v>0</v>
      </c>
      <c r="I3941" s="45">
        <f t="shared" si="218"/>
        <v>0</v>
      </c>
    </row>
    <row r="3942" spans="1:10" x14ac:dyDescent="0.25">
      <c r="A3942" s="313"/>
      <c r="B3942" s="341" t="s">
        <v>215</v>
      </c>
      <c r="C3942" s="341"/>
      <c r="D3942" s="341"/>
      <c r="E3942" s="40"/>
      <c r="F3942" s="45">
        <v>0</v>
      </c>
      <c r="G3942" s="45">
        <v>234820</v>
      </c>
      <c r="H3942" s="45">
        <v>699651.5</v>
      </c>
      <c r="I3942" s="45">
        <f t="shared" si="218"/>
        <v>934471.5</v>
      </c>
    </row>
    <row r="3943" spans="1:10" x14ac:dyDescent="0.25">
      <c r="A3943" s="316" t="s">
        <v>24</v>
      </c>
      <c r="B3943" s="320" t="s">
        <v>25</v>
      </c>
      <c r="C3943" s="315"/>
      <c r="D3943" s="40"/>
      <c r="E3943" s="40"/>
      <c r="F3943" s="41">
        <f>+F3946+F3944+F3945+F3947+F3948+F3949+F3950</f>
        <v>1895053.54</v>
      </c>
      <c r="G3943" s="41">
        <f>+G3946+G3944+G3945+G3947+G3948+G3949+G3950+G3953</f>
        <v>1509152.9300000002</v>
      </c>
      <c r="H3943" s="41">
        <f>+H3946+H3944+H3945+H3947+H3948+H3949+H3950+H3953</f>
        <v>191904.38</v>
      </c>
      <c r="I3943" s="41">
        <f>SUM(I3944:I3953)</f>
        <v>3596110.8500000006</v>
      </c>
      <c r="J3943" s="28"/>
    </row>
    <row r="3944" spans="1:10" x14ac:dyDescent="0.25">
      <c r="A3944" s="313"/>
      <c r="B3944" s="341" t="s">
        <v>216</v>
      </c>
      <c r="C3944" s="341"/>
      <c r="D3944" s="341"/>
      <c r="E3944" s="40"/>
      <c r="F3944" s="45">
        <v>132297.19</v>
      </c>
      <c r="G3944" s="45">
        <v>159401.37</v>
      </c>
      <c r="H3944" s="45">
        <v>150924.28</v>
      </c>
      <c r="I3944" s="45">
        <f>SUM(F3944:H3944)</f>
        <v>442622.83999999997</v>
      </c>
    </row>
    <row r="3945" spans="1:10" x14ac:dyDescent="0.25">
      <c r="A3945" s="313"/>
      <c r="B3945" s="314" t="s">
        <v>26</v>
      </c>
      <c r="C3945" s="315"/>
      <c r="D3945" s="315"/>
      <c r="E3945" s="40"/>
      <c r="F3945" s="45">
        <v>151545.63</v>
      </c>
      <c r="G3945" s="45">
        <v>0</v>
      </c>
      <c r="H3945" s="45">
        <v>0</v>
      </c>
      <c r="I3945" s="45">
        <f t="shared" ref="I3945:I3953" si="219">SUM(F3945:H3945)</f>
        <v>151545.63</v>
      </c>
    </row>
    <row r="3946" spans="1:10" x14ac:dyDescent="0.25">
      <c r="A3946" s="313"/>
      <c r="B3946" s="341" t="s">
        <v>217</v>
      </c>
      <c r="C3946" s="341"/>
      <c r="D3946" s="341"/>
      <c r="E3946" s="40"/>
      <c r="F3946" s="45">
        <v>0</v>
      </c>
      <c r="G3946" s="45">
        <v>0</v>
      </c>
      <c r="H3946" s="45">
        <v>0</v>
      </c>
      <c r="I3946" s="45">
        <f t="shared" si="219"/>
        <v>0</v>
      </c>
    </row>
    <row r="3947" spans="1:10" x14ac:dyDescent="0.25">
      <c r="A3947" s="313"/>
      <c r="B3947" s="341" t="s">
        <v>27</v>
      </c>
      <c r="C3947" s="341"/>
      <c r="D3947" s="341"/>
      <c r="E3947" s="40"/>
      <c r="F3947" s="45">
        <v>0</v>
      </c>
      <c r="G3947" s="45">
        <v>0</v>
      </c>
      <c r="H3947" s="45">
        <v>0</v>
      </c>
      <c r="I3947" s="45">
        <f t="shared" si="219"/>
        <v>0</v>
      </c>
    </row>
    <row r="3948" spans="1:10" x14ac:dyDescent="0.25">
      <c r="A3948" s="313"/>
      <c r="B3948" s="341" t="s">
        <v>218</v>
      </c>
      <c r="C3948" s="341"/>
      <c r="D3948" s="341"/>
      <c r="E3948" s="40"/>
      <c r="F3948" s="45">
        <v>0</v>
      </c>
      <c r="G3948" s="45">
        <v>0</v>
      </c>
      <c r="H3948" s="45">
        <v>0</v>
      </c>
      <c r="I3948" s="45">
        <f t="shared" si="219"/>
        <v>0</v>
      </c>
    </row>
    <row r="3949" spans="1:10" x14ac:dyDescent="0.25">
      <c r="A3949" s="313"/>
      <c r="B3949" s="341" t="s">
        <v>219</v>
      </c>
      <c r="C3949" s="341"/>
      <c r="D3949" s="341"/>
      <c r="E3949" s="40"/>
      <c r="F3949" s="45">
        <v>0</v>
      </c>
      <c r="G3949" s="45">
        <v>0</v>
      </c>
      <c r="H3949" s="45">
        <v>0</v>
      </c>
      <c r="I3949" s="45">
        <f t="shared" si="219"/>
        <v>0</v>
      </c>
    </row>
    <row r="3950" spans="1:10" x14ac:dyDescent="0.25">
      <c r="A3950" s="313"/>
      <c r="B3950" s="322" t="s">
        <v>200</v>
      </c>
      <c r="C3950" s="341"/>
      <c r="D3950" s="341"/>
      <c r="E3950" s="40"/>
      <c r="F3950" s="45">
        <v>1611210.72</v>
      </c>
      <c r="G3950" s="45">
        <v>1324027.56</v>
      </c>
      <c r="H3950" s="45">
        <v>40980.1</v>
      </c>
      <c r="I3950" s="45">
        <f t="shared" si="219"/>
        <v>2976218.3800000004</v>
      </c>
    </row>
    <row r="3951" spans="1:10" x14ac:dyDescent="0.25">
      <c r="A3951" s="313"/>
      <c r="B3951" s="54" t="s">
        <v>30</v>
      </c>
      <c r="C3951" s="341"/>
      <c r="D3951" s="341"/>
      <c r="E3951" s="54"/>
      <c r="F3951" s="45">
        <v>0</v>
      </c>
      <c r="G3951" s="45">
        <v>0</v>
      </c>
      <c r="H3951" s="45">
        <v>0</v>
      </c>
      <c r="I3951" s="45">
        <f t="shared" si="219"/>
        <v>0</v>
      </c>
    </row>
    <row r="3952" spans="1:10" x14ac:dyDescent="0.25">
      <c r="A3952" s="313"/>
      <c r="B3952" s="54" t="s">
        <v>31</v>
      </c>
      <c r="C3952" s="341"/>
      <c r="D3952" s="341"/>
      <c r="E3952" s="54"/>
      <c r="F3952" s="45">
        <v>0</v>
      </c>
      <c r="G3952" s="45">
        <v>0</v>
      </c>
      <c r="H3952" s="45">
        <v>0</v>
      </c>
      <c r="I3952" s="45">
        <f t="shared" si="219"/>
        <v>0</v>
      </c>
    </row>
    <row r="3953" spans="1:9" x14ac:dyDescent="0.25">
      <c r="A3953" s="313"/>
      <c r="B3953" s="341" t="s">
        <v>32</v>
      </c>
      <c r="C3953" s="341"/>
      <c r="D3953" s="341"/>
      <c r="E3953" s="40"/>
      <c r="F3953" s="45">
        <v>0</v>
      </c>
      <c r="G3953" s="45">
        <v>25724</v>
      </c>
      <c r="H3953" s="45">
        <v>0</v>
      </c>
      <c r="I3953" s="45">
        <f t="shared" si="219"/>
        <v>25724</v>
      </c>
    </row>
    <row r="3954" spans="1:9" x14ac:dyDescent="0.25">
      <c r="A3954" s="316" t="s">
        <v>33</v>
      </c>
      <c r="B3954" s="320" t="s">
        <v>34</v>
      </c>
      <c r="C3954" s="315"/>
      <c r="D3954" s="40"/>
      <c r="E3954" s="40"/>
      <c r="F3954" s="41">
        <v>0</v>
      </c>
      <c r="G3954" s="41">
        <v>0</v>
      </c>
      <c r="H3954" s="41">
        <v>0</v>
      </c>
      <c r="I3954" s="41">
        <v>0</v>
      </c>
    </row>
    <row r="3955" spans="1:9" x14ac:dyDescent="0.25">
      <c r="A3955" s="313"/>
      <c r="B3955" s="411" t="s">
        <v>35</v>
      </c>
      <c r="C3955" s="411"/>
      <c r="D3955" s="411"/>
      <c r="E3955" s="411"/>
      <c r="F3955" s="45">
        <v>0</v>
      </c>
      <c r="G3955" s="45">
        <v>0</v>
      </c>
      <c r="H3955" s="45">
        <v>0</v>
      </c>
      <c r="I3955" s="45">
        <f t="shared" ref="I3955:I3966" si="220">SUM(F3955:F3955)</f>
        <v>0</v>
      </c>
    </row>
    <row r="3956" spans="1:9" x14ac:dyDescent="0.25">
      <c r="A3956" s="313"/>
      <c r="B3956" s="322" t="s">
        <v>36</v>
      </c>
      <c r="C3956" s="341"/>
      <c r="D3956" s="341"/>
      <c r="E3956" s="341"/>
      <c r="F3956" s="45">
        <v>0</v>
      </c>
      <c r="G3956" s="45">
        <v>0</v>
      </c>
      <c r="H3956" s="45">
        <v>0</v>
      </c>
      <c r="I3956" s="45">
        <f t="shared" si="220"/>
        <v>0</v>
      </c>
    </row>
    <row r="3957" spans="1:9" x14ac:dyDescent="0.25">
      <c r="A3957" s="313"/>
      <c r="B3957" s="322" t="s">
        <v>37</v>
      </c>
      <c r="C3957" s="341"/>
      <c r="D3957" s="341"/>
      <c r="E3957" s="40"/>
      <c r="F3957" s="45">
        <v>0</v>
      </c>
      <c r="G3957" s="45">
        <v>0</v>
      </c>
      <c r="H3957" s="45">
        <v>0</v>
      </c>
      <c r="I3957" s="45">
        <f t="shared" si="220"/>
        <v>0</v>
      </c>
    </row>
    <row r="3958" spans="1:9" x14ac:dyDescent="0.25">
      <c r="A3958" s="313"/>
      <c r="B3958" s="322" t="s">
        <v>38</v>
      </c>
      <c r="C3958" s="341"/>
      <c r="D3958" s="341"/>
      <c r="E3958" s="40"/>
      <c r="F3958" s="45">
        <v>0</v>
      </c>
      <c r="G3958" s="45">
        <v>0</v>
      </c>
      <c r="H3958" s="45">
        <v>0</v>
      </c>
      <c r="I3958" s="45">
        <f t="shared" si="220"/>
        <v>0</v>
      </c>
    </row>
    <row r="3959" spans="1:9" x14ac:dyDescent="0.25">
      <c r="A3959" s="313"/>
      <c r="B3959" s="322" t="s">
        <v>39</v>
      </c>
      <c r="C3959" s="341"/>
      <c r="D3959" s="341"/>
      <c r="E3959" s="40"/>
      <c r="F3959" s="45">
        <v>0</v>
      </c>
      <c r="G3959" s="45">
        <v>0</v>
      </c>
      <c r="H3959" s="45">
        <v>0</v>
      </c>
      <c r="I3959" s="45">
        <f t="shared" si="220"/>
        <v>0</v>
      </c>
    </row>
    <row r="3960" spans="1:9" x14ac:dyDescent="0.25">
      <c r="A3960" s="313"/>
      <c r="B3960" s="322" t="s">
        <v>40</v>
      </c>
      <c r="C3960" s="341"/>
      <c r="D3960" s="341"/>
      <c r="E3960" s="40"/>
      <c r="F3960" s="45">
        <v>0</v>
      </c>
      <c r="G3960" s="45">
        <v>0</v>
      </c>
      <c r="H3960" s="45">
        <v>0</v>
      </c>
      <c r="I3960" s="45">
        <f t="shared" si="220"/>
        <v>0</v>
      </c>
    </row>
    <row r="3961" spans="1:9" x14ac:dyDescent="0.25">
      <c r="A3961" s="313"/>
      <c r="B3961" s="322" t="s">
        <v>41</v>
      </c>
      <c r="C3961" s="341"/>
      <c r="D3961" s="341"/>
      <c r="E3961" s="40"/>
      <c r="F3961" s="45">
        <v>0</v>
      </c>
      <c r="G3961" s="45">
        <v>0</v>
      </c>
      <c r="H3961" s="45">
        <v>0</v>
      </c>
      <c r="I3961" s="45">
        <f t="shared" si="220"/>
        <v>0</v>
      </c>
    </row>
    <row r="3962" spans="1:9" x14ac:dyDescent="0.25">
      <c r="A3962" s="313"/>
      <c r="B3962" s="322" t="s">
        <v>42</v>
      </c>
      <c r="C3962" s="341"/>
      <c r="D3962" s="341"/>
      <c r="E3962" s="40"/>
      <c r="F3962" s="45">
        <v>0</v>
      </c>
      <c r="G3962" s="45">
        <v>0</v>
      </c>
      <c r="H3962" s="45">
        <v>0</v>
      </c>
      <c r="I3962" s="45">
        <f t="shared" si="220"/>
        <v>0</v>
      </c>
    </row>
    <row r="3963" spans="1:9" x14ac:dyDescent="0.25">
      <c r="A3963" s="313"/>
      <c r="B3963" s="322" t="s">
        <v>41</v>
      </c>
      <c r="C3963" s="341"/>
      <c r="D3963" s="341"/>
      <c r="E3963" s="40"/>
      <c r="F3963" s="45">
        <v>0</v>
      </c>
      <c r="G3963" s="45">
        <v>0</v>
      </c>
      <c r="H3963" s="45">
        <v>0</v>
      </c>
      <c r="I3963" s="45">
        <f t="shared" si="220"/>
        <v>0</v>
      </c>
    </row>
    <row r="3964" spans="1:9" x14ac:dyDescent="0.25">
      <c r="A3964" s="55"/>
      <c r="B3964" s="40" t="s">
        <v>43</v>
      </c>
      <c r="C3964" s="40"/>
      <c r="D3964" s="40"/>
      <c r="E3964" s="40"/>
      <c r="F3964" s="45">
        <v>0</v>
      </c>
      <c r="G3964" s="45">
        <v>0</v>
      </c>
      <c r="H3964" s="45">
        <v>0</v>
      </c>
      <c r="I3964" s="45">
        <f t="shared" si="220"/>
        <v>0</v>
      </c>
    </row>
    <row r="3965" spans="1:9" x14ac:dyDescent="0.25">
      <c r="A3965" s="55"/>
      <c r="B3965" s="40" t="s">
        <v>44</v>
      </c>
      <c r="C3965" s="40"/>
      <c r="D3965" s="40"/>
      <c r="E3965" s="40"/>
      <c r="F3965" s="45">
        <v>0</v>
      </c>
      <c r="G3965" s="45">
        <v>0</v>
      </c>
      <c r="H3965" s="45">
        <v>0</v>
      </c>
      <c r="I3965" s="45">
        <f t="shared" si="220"/>
        <v>0</v>
      </c>
    </row>
    <row r="3966" spans="1:9" x14ac:dyDescent="0.25">
      <c r="A3966" s="55"/>
      <c r="B3966" s="40" t="s">
        <v>45</v>
      </c>
      <c r="C3966" s="40"/>
      <c r="D3966" s="40"/>
      <c r="E3966" s="40"/>
      <c r="F3966" s="45">
        <v>0</v>
      </c>
      <c r="G3966" s="45">
        <v>0</v>
      </c>
      <c r="H3966" s="45">
        <v>0</v>
      </c>
      <c r="I3966" s="45">
        <f t="shared" si="220"/>
        <v>0</v>
      </c>
    </row>
    <row r="3967" spans="1:9" x14ac:dyDescent="0.25">
      <c r="A3967" s="323" t="s">
        <v>46</v>
      </c>
      <c r="B3967" s="52" t="s">
        <v>47</v>
      </c>
      <c r="C3967" s="40"/>
      <c r="D3967" s="40"/>
      <c r="E3967" s="40"/>
      <c r="F3967" s="41">
        <v>0</v>
      </c>
      <c r="G3967" s="41">
        <v>0</v>
      </c>
      <c r="H3967" s="41">
        <v>0</v>
      </c>
      <c r="I3967" s="41">
        <v>0</v>
      </c>
    </row>
    <row r="3968" spans="1:9" x14ac:dyDescent="0.25">
      <c r="A3968" s="55"/>
      <c r="B3968" s="40" t="s">
        <v>48</v>
      </c>
      <c r="C3968" s="40"/>
      <c r="D3968" s="40"/>
      <c r="E3968" s="40"/>
      <c r="F3968" s="45">
        <v>0</v>
      </c>
      <c r="G3968" s="45">
        <v>0</v>
      </c>
      <c r="H3968" s="45">
        <v>0</v>
      </c>
      <c r="I3968" s="45">
        <f t="shared" ref="I3968:I3979" si="221">SUM(F3968:F3968)</f>
        <v>0</v>
      </c>
    </row>
    <row r="3969" spans="1:9" x14ac:dyDescent="0.25">
      <c r="A3969" s="55"/>
      <c r="B3969" s="40" t="s">
        <v>49</v>
      </c>
      <c r="C3969" s="40"/>
      <c r="D3969" s="40"/>
      <c r="E3969" s="40"/>
      <c r="F3969" s="45">
        <v>0</v>
      </c>
      <c r="G3969" s="45">
        <v>0</v>
      </c>
      <c r="H3969" s="45">
        <v>0</v>
      </c>
      <c r="I3969" s="45">
        <f t="shared" si="221"/>
        <v>0</v>
      </c>
    </row>
    <row r="3970" spans="1:9" x14ac:dyDescent="0.25">
      <c r="A3970" s="55"/>
      <c r="B3970" s="40" t="s">
        <v>37</v>
      </c>
      <c r="C3970" s="40"/>
      <c r="D3970" s="40"/>
      <c r="E3970" s="40"/>
      <c r="F3970" s="45">
        <v>0</v>
      </c>
      <c r="G3970" s="45">
        <v>0</v>
      </c>
      <c r="H3970" s="45">
        <v>0</v>
      </c>
      <c r="I3970" s="45">
        <f t="shared" si="221"/>
        <v>0</v>
      </c>
    </row>
    <row r="3971" spans="1:9" x14ac:dyDescent="0.25">
      <c r="A3971" s="55"/>
      <c r="B3971" s="40" t="s">
        <v>50</v>
      </c>
      <c r="C3971" s="40"/>
      <c r="D3971" s="40"/>
      <c r="E3971" s="40"/>
      <c r="F3971" s="45">
        <v>0</v>
      </c>
      <c r="G3971" s="45">
        <v>0</v>
      </c>
      <c r="H3971" s="45">
        <v>0</v>
      </c>
      <c r="I3971" s="45">
        <f t="shared" si="221"/>
        <v>0</v>
      </c>
    </row>
    <row r="3972" spans="1:9" x14ac:dyDescent="0.25">
      <c r="A3972" s="55"/>
      <c r="B3972" s="40" t="s">
        <v>39</v>
      </c>
      <c r="C3972" s="40"/>
      <c r="D3972" s="40"/>
      <c r="E3972" s="40"/>
      <c r="F3972" s="45">
        <v>0</v>
      </c>
      <c r="G3972" s="45">
        <v>0</v>
      </c>
      <c r="H3972" s="45">
        <v>0</v>
      </c>
      <c r="I3972" s="45">
        <f t="shared" si="221"/>
        <v>0</v>
      </c>
    </row>
    <row r="3973" spans="1:9" x14ac:dyDescent="0.25">
      <c r="A3973" s="323"/>
      <c r="B3973" s="40" t="s">
        <v>51</v>
      </c>
      <c r="C3973" s="40"/>
      <c r="D3973" s="40"/>
      <c r="E3973" s="40"/>
      <c r="F3973" s="45">
        <v>0</v>
      </c>
      <c r="G3973" s="45">
        <v>0</v>
      </c>
      <c r="H3973" s="45">
        <v>0</v>
      </c>
      <c r="I3973" s="45">
        <f t="shared" si="221"/>
        <v>0</v>
      </c>
    </row>
    <row r="3974" spans="1:9" x14ac:dyDescent="0.25">
      <c r="A3974" s="55"/>
      <c r="B3974" s="322" t="s">
        <v>41</v>
      </c>
      <c r="C3974" s="322"/>
      <c r="D3974" s="322"/>
      <c r="E3974" s="322"/>
      <c r="F3974" s="45">
        <v>0</v>
      </c>
      <c r="G3974" s="45">
        <v>0</v>
      </c>
      <c r="H3974" s="45">
        <v>0</v>
      </c>
      <c r="I3974" s="45">
        <f t="shared" si="221"/>
        <v>0</v>
      </c>
    </row>
    <row r="3975" spans="1:9" x14ac:dyDescent="0.25">
      <c r="A3975" s="313"/>
      <c r="B3975" s="322" t="s">
        <v>52</v>
      </c>
      <c r="C3975" s="322"/>
      <c r="D3975" s="322"/>
      <c r="E3975" s="322"/>
      <c r="F3975" s="45">
        <v>0</v>
      </c>
      <c r="G3975" s="45">
        <v>0</v>
      </c>
      <c r="H3975" s="45">
        <v>0</v>
      </c>
      <c r="I3975" s="45">
        <f t="shared" si="221"/>
        <v>0</v>
      </c>
    </row>
    <row r="3976" spans="1:9" x14ac:dyDescent="0.25">
      <c r="A3976" s="313"/>
      <c r="B3976" s="322" t="s">
        <v>41</v>
      </c>
      <c r="C3976" s="322"/>
      <c r="D3976" s="322"/>
      <c r="E3976" s="322"/>
      <c r="F3976" s="45">
        <v>0</v>
      </c>
      <c r="G3976" s="45">
        <v>0</v>
      </c>
      <c r="H3976" s="45">
        <v>0</v>
      </c>
      <c r="I3976" s="45">
        <f t="shared" si="221"/>
        <v>0</v>
      </c>
    </row>
    <row r="3977" spans="1:9" x14ac:dyDescent="0.25">
      <c r="A3977" s="313"/>
      <c r="B3977" s="322" t="s">
        <v>53</v>
      </c>
      <c r="C3977" s="322"/>
      <c r="D3977" s="322"/>
      <c r="E3977" s="322"/>
      <c r="F3977" s="45">
        <v>0</v>
      </c>
      <c r="G3977" s="45">
        <v>0</v>
      </c>
      <c r="H3977" s="45">
        <v>0</v>
      </c>
      <c r="I3977" s="45">
        <f t="shared" si="221"/>
        <v>0</v>
      </c>
    </row>
    <row r="3978" spans="1:9" x14ac:dyDescent="0.25">
      <c r="A3978" s="313"/>
      <c r="B3978" s="322" t="s">
        <v>54</v>
      </c>
      <c r="C3978" s="322"/>
      <c r="D3978" s="322"/>
      <c r="E3978" s="322"/>
      <c r="F3978" s="45">
        <v>0</v>
      </c>
      <c r="G3978" s="45">
        <v>0</v>
      </c>
      <c r="H3978" s="45">
        <v>0</v>
      </c>
      <c r="I3978" s="45">
        <f t="shared" si="221"/>
        <v>0</v>
      </c>
    </row>
    <row r="3979" spans="1:9" x14ac:dyDescent="0.25">
      <c r="A3979" s="313"/>
      <c r="B3979" s="322" t="s">
        <v>45</v>
      </c>
      <c r="C3979" s="322"/>
      <c r="D3979" s="322"/>
      <c r="E3979" s="322"/>
      <c r="F3979" s="45">
        <v>0</v>
      </c>
      <c r="G3979" s="45">
        <v>0</v>
      </c>
      <c r="H3979" s="45">
        <v>0</v>
      </c>
      <c r="I3979" s="45">
        <f t="shared" si="221"/>
        <v>0</v>
      </c>
    </row>
    <row r="3980" spans="1:9" x14ac:dyDescent="0.25">
      <c r="A3980" s="79" t="s">
        <v>55</v>
      </c>
      <c r="B3980" s="2" t="s">
        <v>56</v>
      </c>
      <c r="C3980" s="322"/>
      <c r="D3980" s="322"/>
      <c r="E3980" s="322"/>
      <c r="F3980" s="41">
        <v>0</v>
      </c>
      <c r="G3980" s="41">
        <v>0</v>
      </c>
      <c r="H3980" s="41">
        <v>0</v>
      </c>
      <c r="I3980" s="41">
        <f>SUM(I3981:I3990)</f>
        <v>0</v>
      </c>
    </row>
    <row r="3981" spans="1:9" x14ac:dyDescent="0.25">
      <c r="A3981" s="313"/>
      <c r="B3981" s="322" t="s">
        <v>57</v>
      </c>
      <c r="C3981" s="322"/>
      <c r="D3981" s="322"/>
      <c r="E3981" s="322"/>
      <c r="F3981" s="45">
        <v>0</v>
      </c>
      <c r="G3981" s="45">
        <v>0</v>
      </c>
      <c r="H3981" s="45">
        <v>0</v>
      </c>
      <c r="I3981" s="45">
        <f t="shared" ref="I3981:I3991" si="222">SUM(F3981:F3981)</f>
        <v>0</v>
      </c>
    </row>
    <row r="3982" spans="1:9" x14ac:dyDescent="0.25">
      <c r="A3982" s="313"/>
      <c r="B3982" s="322" t="s">
        <v>58</v>
      </c>
      <c r="C3982" s="322"/>
      <c r="D3982" s="322"/>
      <c r="E3982" s="322"/>
      <c r="F3982" s="45">
        <v>0</v>
      </c>
      <c r="G3982" s="45">
        <v>0</v>
      </c>
      <c r="H3982" s="45">
        <v>0</v>
      </c>
      <c r="I3982" s="45">
        <f t="shared" si="222"/>
        <v>0</v>
      </c>
    </row>
    <row r="3983" spans="1:9" x14ac:dyDescent="0.25">
      <c r="A3983" s="313"/>
      <c r="B3983" s="322" t="s">
        <v>59</v>
      </c>
      <c r="C3983" s="322"/>
      <c r="D3983" s="322"/>
      <c r="E3983" s="322"/>
      <c r="F3983" s="45">
        <v>0</v>
      </c>
      <c r="G3983" s="45">
        <v>0</v>
      </c>
      <c r="H3983" s="45">
        <v>0</v>
      </c>
      <c r="I3983" s="45">
        <f t="shared" si="222"/>
        <v>0</v>
      </c>
    </row>
    <row r="3984" spans="1:9" x14ac:dyDescent="0.25">
      <c r="A3984" s="313"/>
      <c r="B3984" s="322" t="s">
        <v>60</v>
      </c>
      <c r="C3984" s="322"/>
      <c r="D3984" s="322"/>
      <c r="E3984" s="322"/>
      <c r="F3984" s="45">
        <v>0</v>
      </c>
      <c r="G3984" s="45">
        <v>0</v>
      </c>
      <c r="H3984" s="45">
        <v>0</v>
      </c>
      <c r="I3984" s="45">
        <f t="shared" si="222"/>
        <v>0</v>
      </c>
    </row>
    <row r="3985" spans="1:9" x14ac:dyDescent="0.25">
      <c r="A3985" s="313"/>
      <c r="B3985" s="322" t="s">
        <v>61</v>
      </c>
      <c r="C3985" s="322"/>
      <c r="D3985" s="322"/>
      <c r="E3985" s="322"/>
      <c r="F3985" s="45">
        <v>0</v>
      </c>
      <c r="G3985" s="45">
        <v>0</v>
      </c>
      <c r="H3985" s="45">
        <v>0</v>
      </c>
      <c r="I3985" s="45">
        <f t="shared" si="222"/>
        <v>0</v>
      </c>
    </row>
    <row r="3986" spans="1:9" x14ac:dyDescent="0.25">
      <c r="A3986" s="313"/>
      <c r="B3986" s="322" t="s">
        <v>62</v>
      </c>
      <c r="C3986" s="322"/>
      <c r="D3986" s="322"/>
      <c r="E3986" s="322"/>
      <c r="F3986" s="45">
        <v>0</v>
      </c>
      <c r="G3986" s="45">
        <v>0</v>
      </c>
      <c r="H3986" s="45">
        <v>0</v>
      </c>
      <c r="I3986" s="45">
        <f t="shared" si="222"/>
        <v>0</v>
      </c>
    </row>
    <row r="3987" spans="1:9" x14ac:dyDescent="0.25">
      <c r="A3987" s="313"/>
      <c r="B3987" s="322" t="s">
        <v>63</v>
      </c>
      <c r="C3987" s="322"/>
      <c r="D3987" s="322"/>
      <c r="E3987" s="322"/>
      <c r="F3987" s="45">
        <v>0</v>
      </c>
      <c r="G3987" s="45">
        <v>0</v>
      </c>
      <c r="H3987" s="45">
        <v>0</v>
      </c>
      <c r="I3987" s="45">
        <f t="shared" si="222"/>
        <v>0</v>
      </c>
    </row>
    <row r="3988" spans="1:9" x14ac:dyDescent="0.25">
      <c r="A3988" s="313"/>
      <c r="B3988" s="322" t="s">
        <v>64</v>
      </c>
      <c r="C3988" s="322"/>
      <c r="D3988" s="322"/>
      <c r="E3988" s="322"/>
      <c r="F3988" s="45">
        <v>0</v>
      </c>
      <c r="G3988" s="45">
        <v>0</v>
      </c>
      <c r="H3988" s="45">
        <v>0</v>
      </c>
      <c r="I3988" s="45">
        <f t="shared" si="222"/>
        <v>0</v>
      </c>
    </row>
    <row r="3989" spans="1:9" x14ac:dyDescent="0.25">
      <c r="A3989" s="313"/>
      <c r="B3989" s="322" t="s">
        <v>65</v>
      </c>
      <c r="C3989" s="322"/>
      <c r="D3989" s="322"/>
      <c r="E3989" s="322"/>
      <c r="F3989" s="45">
        <v>0</v>
      </c>
      <c r="G3989" s="45">
        <v>0</v>
      </c>
      <c r="H3989" s="45">
        <v>0</v>
      </c>
      <c r="I3989" s="45">
        <f t="shared" si="222"/>
        <v>0</v>
      </c>
    </row>
    <row r="3990" spans="1:9" x14ac:dyDescent="0.25">
      <c r="A3990" s="313"/>
      <c r="B3990" s="322" t="s">
        <v>66</v>
      </c>
      <c r="C3990" s="322"/>
      <c r="D3990" s="322"/>
      <c r="E3990" s="322"/>
      <c r="F3990" s="45">
        <v>0</v>
      </c>
      <c r="G3990" s="45">
        <v>0</v>
      </c>
      <c r="H3990" s="45">
        <v>0</v>
      </c>
      <c r="I3990" s="45">
        <f t="shared" si="222"/>
        <v>0</v>
      </c>
    </row>
    <row r="3991" spans="1:9" x14ac:dyDescent="0.25">
      <c r="A3991" s="313"/>
      <c r="B3991" s="322" t="s">
        <v>67</v>
      </c>
      <c r="C3991" s="322"/>
      <c r="D3991" s="322"/>
      <c r="E3991" s="322"/>
      <c r="F3991" s="45">
        <v>0</v>
      </c>
      <c r="G3991" s="45">
        <v>0</v>
      </c>
      <c r="H3991" s="45">
        <v>0</v>
      </c>
      <c r="I3991" s="45">
        <f t="shared" si="222"/>
        <v>0</v>
      </c>
    </row>
    <row r="3992" spans="1:9" x14ac:dyDescent="0.25">
      <c r="A3992" s="79" t="s">
        <v>68</v>
      </c>
      <c r="B3992" s="2" t="s">
        <v>69</v>
      </c>
      <c r="C3992" s="322"/>
      <c r="D3992" s="322"/>
      <c r="E3992" s="322"/>
      <c r="F3992" s="41">
        <v>0</v>
      </c>
      <c r="G3992" s="41">
        <v>0</v>
      </c>
      <c r="H3992" s="41">
        <v>0</v>
      </c>
      <c r="I3992" s="41">
        <v>0</v>
      </c>
    </row>
    <row r="3993" spans="1:9" x14ac:dyDescent="0.25">
      <c r="A3993" s="79"/>
      <c r="B3993" s="322" t="s">
        <v>70</v>
      </c>
      <c r="C3993" s="322"/>
      <c r="D3993" s="322"/>
      <c r="E3993" s="322"/>
      <c r="F3993" s="45">
        <v>0</v>
      </c>
      <c r="G3993" s="45">
        <v>0</v>
      </c>
      <c r="H3993" s="45">
        <v>0</v>
      </c>
      <c r="I3993" s="45">
        <f>SUM(F3993:F3993)</f>
        <v>0</v>
      </c>
    </row>
    <row r="3994" spans="1:9" x14ac:dyDescent="0.25">
      <c r="A3994" s="79"/>
      <c r="B3994" s="322" t="s">
        <v>71</v>
      </c>
      <c r="C3994" s="322"/>
      <c r="D3994" s="322"/>
      <c r="E3994" s="322"/>
      <c r="F3994" s="45">
        <v>0</v>
      </c>
      <c r="G3994" s="45">
        <v>0</v>
      </c>
      <c r="H3994" s="45">
        <v>0</v>
      </c>
      <c r="I3994" s="45">
        <f>SUM(F3994:F3994)</f>
        <v>0</v>
      </c>
    </row>
    <row r="3995" spans="1:9" x14ac:dyDescent="0.25">
      <c r="A3995" s="79"/>
      <c r="B3995" s="322" t="s">
        <v>72</v>
      </c>
      <c r="C3995" s="322"/>
      <c r="D3995" s="322"/>
      <c r="E3995" s="322"/>
      <c r="F3995" s="45">
        <v>0</v>
      </c>
      <c r="G3995" s="45">
        <v>0</v>
      </c>
      <c r="H3995" s="45">
        <v>0</v>
      </c>
      <c r="I3995" s="45">
        <f>SUM(F3995:F3995)</f>
        <v>0</v>
      </c>
    </row>
    <row r="3996" spans="1:9" x14ac:dyDescent="0.25">
      <c r="A3996" s="79"/>
      <c r="B3996" s="322" t="s">
        <v>73</v>
      </c>
      <c r="C3996" s="322"/>
      <c r="D3996" s="322"/>
      <c r="E3996" s="322"/>
      <c r="F3996" s="45">
        <v>0</v>
      </c>
      <c r="G3996" s="45">
        <v>0</v>
      </c>
      <c r="H3996" s="45">
        <v>0</v>
      </c>
      <c r="I3996" s="45">
        <f>SUM(F3996:F3996)</f>
        <v>0</v>
      </c>
    </row>
    <row r="3997" spans="1:9" x14ac:dyDescent="0.25">
      <c r="A3997" s="79"/>
      <c r="B3997" s="322" t="s">
        <v>74</v>
      </c>
      <c r="C3997" s="322"/>
      <c r="D3997" s="322"/>
      <c r="E3997" s="322"/>
      <c r="F3997" s="45">
        <v>0</v>
      </c>
      <c r="G3997" s="45">
        <v>0</v>
      </c>
      <c r="H3997" s="45">
        <v>0</v>
      </c>
      <c r="I3997" s="45">
        <f>SUM(F3997:F3997)</f>
        <v>0</v>
      </c>
    </row>
    <row r="3998" spans="1:9" x14ac:dyDescent="0.25">
      <c r="A3998" s="79" t="s">
        <v>75</v>
      </c>
      <c r="B3998" s="2" t="s">
        <v>76</v>
      </c>
      <c r="C3998" s="322"/>
      <c r="D3998" s="322"/>
      <c r="E3998" s="322"/>
      <c r="F3998" s="41">
        <v>0</v>
      </c>
      <c r="G3998" s="41">
        <v>0</v>
      </c>
      <c r="H3998" s="41">
        <v>0</v>
      </c>
      <c r="I3998" s="41">
        <v>0</v>
      </c>
    </row>
    <row r="3999" spans="1:9" x14ac:dyDescent="0.25">
      <c r="A3999" s="79"/>
      <c r="B3999" s="2" t="s">
        <v>77</v>
      </c>
      <c r="C3999" s="322"/>
      <c r="D3999" s="322"/>
      <c r="E3999" s="322"/>
      <c r="F3999" s="45">
        <v>0</v>
      </c>
      <c r="G3999" s="45">
        <v>0</v>
      </c>
      <c r="H3999" s="45">
        <v>0</v>
      </c>
      <c r="I3999" s="45">
        <f>SUM(F3999:F3999)</f>
        <v>0</v>
      </c>
    </row>
    <row r="4000" spans="1:9" x14ac:dyDescent="0.25">
      <c r="A4000" s="79"/>
      <c r="B4000" s="322" t="s">
        <v>78</v>
      </c>
      <c r="C4000" s="322"/>
      <c r="D4000" s="322"/>
      <c r="E4000" s="322"/>
      <c r="F4000" s="45">
        <v>0</v>
      </c>
      <c r="G4000" s="45">
        <v>0</v>
      </c>
      <c r="H4000" s="45">
        <v>0</v>
      </c>
      <c r="I4000" s="45">
        <f>SUM(F4000:F4000)</f>
        <v>0</v>
      </c>
    </row>
    <row r="4001" spans="1:9" x14ac:dyDescent="0.25">
      <c r="A4001" s="79"/>
      <c r="B4001" s="322" t="s">
        <v>79</v>
      </c>
      <c r="C4001" s="322"/>
      <c r="D4001" s="322"/>
      <c r="E4001" s="322"/>
      <c r="F4001" s="45">
        <v>0</v>
      </c>
      <c r="G4001" s="45">
        <v>0</v>
      </c>
      <c r="H4001" s="45">
        <v>0</v>
      </c>
      <c r="I4001" s="45">
        <f>SUM(F4001:F4001)</f>
        <v>0</v>
      </c>
    </row>
    <row r="4002" spans="1:9" x14ac:dyDescent="0.25">
      <c r="A4002" s="79"/>
      <c r="B4002" s="322" t="s">
        <v>80</v>
      </c>
      <c r="C4002" s="322"/>
      <c r="D4002" s="322"/>
      <c r="E4002" s="322"/>
      <c r="F4002" s="45">
        <v>0</v>
      </c>
      <c r="G4002" s="45">
        <v>0</v>
      </c>
      <c r="H4002" s="45">
        <v>0</v>
      </c>
      <c r="I4002" s="45">
        <f>SUM(F4002:F4002)</f>
        <v>0</v>
      </c>
    </row>
    <row r="4003" spans="1:9" x14ac:dyDescent="0.25">
      <c r="A4003" s="79" t="s">
        <v>81</v>
      </c>
      <c r="B4003" s="2" t="s">
        <v>82</v>
      </c>
      <c r="C4003" s="322"/>
      <c r="D4003" s="322"/>
      <c r="E4003" s="322"/>
      <c r="F4003" s="41">
        <v>0</v>
      </c>
      <c r="G4003" s="41">
        <v>0</v>
      </c>
      <c r="H4003" s="41">
        <v>0</v>
      </c>
      <c r="I4003" s="41">
        <v>0</v>
      </c>
    </row>
    <row r="4004" spans="1:9" x14ac:dyDescent="0.25">
      <c r="A4004" s="79"/>
      <c r="B4004" s="322" t="s">
        <v>83</v>
      </c>
      <c r="C4004" s="322"/>
      <c r="D4004" s="322"/>
      <c r="E4004" s="322"/>
      <c r="F4004" s="45">
        <v>0</v>
      </c>
      <c r="G4004" s="45">
        <v>0</v>
      </c>
      <c r="H4004" s="45">
        <v>0</v>
      </c>
      <c r="I4004" s="45">
        <f>SUM(F4004:F4004)</f>
        <v>0</v>
      </c>
    </row>
    <row r="4005" spans="1:9" x14ac:dyDescent="0.25">
      <c r="A4005" s="79"/>
      <c r="B4005" s="322" t="s">
        <v>84</v>
      </c>
      <c r="C4005" s="322"/>
      <c r="D4005" s="322"/>
      <c r="E4005" s="322"/>
      <c r="F4005" s="45">
        <v>0</v>
      </c>
      <c r="G4005" s="45">
        <v>0</v>
      </c>
      <c r="H4005" s="45">
        <v>0</v>
      </c>
      <c r="I4005" s="45">
        <f>SUM(F4005:F4005)</f>
        <v>0</v>
      </c>
    </row>
    <row r="4006" spans="1:9" x14ac:dyDescent="0.25">
      <c r="A4006" s="79"/>
      <c r="B4006" s="322" t="s">
        <v>85</v>
      </c>
      <c r="C4006" s="322"/>
      <c r="D4006" s="322"/>
      <c r="E4006" s="322"/>
      <c r="F4006" s="45">
        <v>0</v>
      </c>
      <c r="G4006" s="45">
        <v>0</v>
      </c>
      <c r="H4006" s="45">
        <v>0</v>
      </c>
      <c r="I4006" s="45">
        <f>SUM(F4006:F4006)</f>
        <v>0</v>
      </c>
    </row>
    <row r="4007" spans="1:9" x14ac:dyDescent="0.25">
      <c r="A4007" s="79"/>
      <c r="B4007" s="322" t="s">
        <v>86</v>
      </c>
      <c r="C4007" s="322"/>
      <c r="D4007" s="322"/>
      <c r="E4007" s="322"/>
      <c r="F4007" s="45">
        <v>0</v>
      </c>
      <c r="G4007" s="45">
        <v>0</v>
      </c>
      <c r="H4007" s="45">
        <v>0</v>
      </c>
      <c r="I4007" s="45">
        <f>SUM(F4007:F4007)</f>
        <v>0</v>
      </c>
    </row>
    <row r="4008" spans="1:9" x14ac:dyDescent="0.25">
      <c r="A4008" s="313"/>
      <c r="B4008" s="322" t="s">
        <v>87</v>
      </c>
      <c r="C4008" s="322"/>
      <c r="D4008" s="322"/>
      <c r="E4008" s="322"/>
      <c r="F4008" s="45">
        <v>0</v>
      </c>
      <c r="G4008" s="45">
        <v>0</v>
      </c>
      <c r="H4008" s="45">
        <v>0</v>
      </c>
      <c r="I4008" s="45">
        <f>SUM(F4008:F4008)</f>
        <v>0</v>
      </c>
    </row>
    <row r="4009" spans="1:9" x14ac:dyDescent="0.25">
      <c r="A4009" s="313"/>
      <c r="B4009" s="2" t="s">
        <v>88</v>
      </c>
      <c r="C4009" s="322"/>
      <c r="D4009" s="322"/>
      <c r="E4009" s="322"/>
      <c r="F4009" s="61">
        <f>+F3943+F3924+F3930</f>
        <v>26071163.659999996</v>
      </c>
      <c r="G4009" s="61">
        <f>+G3943+G3924+G3930</f>
        <v>23351036.780000001</v>
      </c>
      <c r="H4009" s="61">
        <f>+H3943+H3924+H3930</f>
        <v>24549984.219999999</v>
      </c>
      <c r="I4009" s="61">
        <f>+I3943+I3930+I3924+I3980</f>
        <v>73972184.659999996</v>
      </c>
    </row>
    <row r="4010" spans="1:9" x14ac:dyDescent="0.25">
      <c r="A4010" s="313"/>
      <c r="B4010" s="2"/>
      <c r="C4010" s="322"/>
      <c r="D4010" s="322"/>
      <c r="E4010" s="322"/>
      <c r="F4010" s="45"/>
      <c r="G4010" s="45"/>
      <c r="H4010" s="45"/>
      <c r="I4010" s="45"/>
    </row>
    <row r="4011" spans="1:9" x14ac:dyDescent="0.25">
      <c r="A4011" s="313"/>
      <c r="B4011" s="2" t="s">
        <v>231</v>
      </c>
      <c r="C4011" s="322"/>
      <c r="D4011" s="322"/>
      <c r="E4011" s="322"/>
      <c r="F4011" s="45">
        <v>0</v>
      </c>
      <c r="G4011" s="45">
        <v>115767</v>
      </c>
      <c r="H4011" s="45">
        <v>-115767</v>
      </c>
      <c r="I4011" s="324">
        <f>SUM(F4011:H4011)</f>
        <v>0</v>
      </c>
    </row>
    <row r="4012" spans="1:9" x14ac:dyDescent="0.25">
      <c r="A4012" s="313"/>
      <c r="B4012" s="2" t="s">
        <v>230</v>
      </c>
      <c r="C4012" s="322"/>
      <c r="D4012" s="322"/>
      <c r="E4012" s="322"/>
      <c r="F4012" s="45">
        <v>136.99</v>
      </c>
      <c r="G4012" s="45">
        <v>-136.99</v>
      </c>
      <c r="H4012" s="45">
        <v>0</v>
      </c>
      <c r="I4012" s="324">
        <f t="shared" ref="I4012:I4017" si="223">SUM(F4012:H4012)</f>
        <v>0</v>
      </c>
    </row>
    <row r="4013" spans="1:9" x14ac:dyDescent="0.25">
      <c r="A4013" s="313"/>
      <c r="B4013" s="2" t="s">
        <v>232</v>
      </c>
      <c r="C4013" s="322"/>
      <c r="D4013" s="322"/>
      <c r="E4013" s="322"/>
      <c r="F4013" s="45">
        <v>0</v>
      </c>
      <c r="G4013" s="45">
        <v>0</v>
      </c>
      <c r="H4013" s="45">
        <v>4761.6000000000004</v>
      </c>
      <c r="I4013" s="324">
        <f t="shared" si="223"/>
        <v>4761.6000000000004</v>
      </c>
    </row>
    <row r="4014" spans="1:9" x14ac:dyDescent="0.25">
      <c r="A4014" s="313"/>
      <c r="B4014" s="2" t="s">
        <v>234</v>
      </c>
      <c r="C4014" s="322"/>
      <c r="D4014" s="322"/>
      <c r="E4014" s="322"/>
      <c r="F4014" s="45">
        <v>0</v>
      </c>
      <c r="G4014" s="45">
        <v>0</v>
      </c>
      <c r="H4014" s="45">
        <v>87792</v>
      </c>
      <c r="I4014" s="324">
        <f t="shared" si="223"/>
        <v>87792</v>
      </c>
    </row>
    <row r="4015" spans="1:9" x14ac:dyDescent="0.25">
      <c r="A4015" s="313"/>
      <c r="B4015" s="2" t="s">
        <v>233</v>
      </c>
      <c r="C4015" s="322"/>
      <c r="D4015" s="322"/>
      <c r="E4015" s="322"/>
      <c r="F4015" s="45">
        <v>0</v>
      </c>
      <c r="G4015" s="45">
        <v>0</v>
      </c>
      <c r="H4015" s="45">
        <v>944000</v>
      </c>
      <c r="I4015" s="324">
        <f t="shared" si="223"/>
        <v>944000</v>
      </c>
    </row>
    <row r="4016" spans="1:9" x14ac:dyDescent="0.25">
      <c r="A4016" s="79"/>
      <c r="B4016" s="2" t="s">
        <v>220</v>
      </c>
      <c r="C4016" s="322"/>
      <c r="D4016" s="322"/>
      <c r="E4016" s="322"/>
      <c r="F4016" s="45">
        <v>0</v>
      </c>
      <c r="G4016" s="45">
        <v>0</v>
      </c>
      <c r="H4016" s="45">
        <v>0</v>
      </c>
      <c r="I4016" s="324">
        <f t="shared" si="223"/>
        <v>0</v>
      </c>
    </row>
    <row r="4017" spans="1:20" x14ac:dyDescent="0.25">
      <c r="A4017" s="79"/>
      <c r="B4017" s="2" t="s">
        <v>226</v>
      </c>
      <c r="C4017" s="322"/>
      <c r="D4017" s="322"/>
      <c r="E4017" s="322"/>
      <c r="F4017" s="45">
        <v>0</v>
      </c>
      <c r="G4017" s="45">
        <v>0</v>
      </c>
      <c r="H4017" s="45">
        <v>0</v>
      </c>
      <c r="I4017" s="324">
        <f t="shared" si="223"/>
        <v>0</v>
      </c>
    </row>
    <row r="4018" spans="1:20" x14ac:dyDescent="0.25">
      <c r="A4018" s="79"/>
      <c r="B4018" s="2"/>
      <c r="C4018" s="322"/>
      <c r="D4018" s="322"/>
      <c r="E4018" s="322"/>
      <c r="F4018" s="45"/>
      <c r="G4018" s="45"/>
      <c r="H4018" s="45"/>
      <c r="I4018" s="324"/>
    </row>
    <row r="4019" spans="1:20" x14ac:dyDescent="0.25">
      <c r="A4019" s="79"/>
      <c r="B4019" s="2" t="s">
        <v>228</v>
      </c>
      <c r="C4019" s="322"/>
      <c r="D4019" s="322"/>
      <c r="E4019" s="322"/>
      <c r="F4019" s="45">
        <v>0</v>
      </c>
      <c r="G4019" s="45">
        <v>0</v>
      </c>
      <c r="H4019" s="45">
        <v>0</v>
      </c>
      <c r="I4019" s="324">
        <f t="shared" ref="I4019:I4020" si="224">SUM(F4019:G4019)</f>
        <v>0</v>
      </c>
    </row>
    <row r="4020" spans="1:20" x14ac:dyDescent="0.25">
      <c r="A4020" s="79" t="s">
        <v>89</v>
      </c>
      <c r="B4020" s="2" t="s">
        <v>90</v>
      </c>
      <c r="C4020" s="322"/>
      <c r="D4020" s="322"/>
      <c r="E4020" s="322"/>
      <c r="F4020" s="45">
        <v>0</v>
      </c>
      <c r="G4020" s="45">
        <v>0</v>
      </c>
      <c r="H4020" s="45">
        <v>0</v>
      </c>
      <c r="I4020" s="324">
        <f t="shared" si="224"/>
        <v>0</v>
      </c>
    </row>
    <row r="4021" spans="1:20" x14ac:dyDescent="0.25">
      <c r="A4021" s="79" t="s">
        <v>91</v>
      </c>
      <c r="B4021" s="2" t="s">
        <v>92</v>
      </c>
      <c r="C4021" s="322"/>
      <c r="D4021" s="322"/>
      <c r="E4021" s="322"/>
      <c r="F4021" s="41">
        <v>0</v>
      </c>
      <c r="G4021" s="41">
        <v>0</v>
      </c>
      <c r="H4021" s="41">
        <v>0</v>
      </c>
      <c r="I4021" s="41">
        <v>0</v>
      </c>
    </row>
    <row r="4022" spans="1:20" x14ac:dyDescent="0.25">
      <c r="A4022" s="313"/>
      <c r="B4022" s="322" t="s">
        <v>93</v>
      </c>
      <c r="C4022" s="322"/>
      <c r="D4022" s="322" t="s">
        <v>94</v>
      </c>
      <c r="E4022" s="322"/>
      <c r="F4022" s="45">
        <v>0</v>
      </c>
      <c r="G4022" s="45">
        <v>0</v>
      </c>
      <c r="H4022" s="45">
        <v>0</v>
      </c>
      <c r="I4022" s="45">
        <v>0</v>
      </c>
    </row>
    <row r="4023" spans="1:20" x14ac:dyDescent="0.25">
      <c r="A4023" s="313"/>
      <c r="B4023" s="322" t="s">
        <v>95</v>
      </c>
      <c r="C4023" s="322"/>
      <c r="D4023" s="322"/>
      <c r="E4023" s="322"/>
      <c r="F4023" s="45">
        <v>0</v>
      </c>
      <c r="G4023" s="45">
        <v>0</v>
      </c>
      <c r="H4023" s="45">
        <v>0</v>
      </c>
      <c r="I4023" s="45">
        <v>0</v>
      </c>
    </row>
    <row r="4024" spans="1:20" x14ac:dyDescent="0.25">
      <c r="A4024" s="79" t="s">
        <v>96</v>
      </c>
      <c r="B4024" s="326" t="s">
        <v>97</v>
      </c>
      <c r="C4024" s="322"/>
      <c r="D4024" s="322"/>
      <c r="E4024" s="322"/>
      <c r="F4024" s="41">
        <v>0</v>
      </c>
      <c r="G4024" s="41">
        <v>0</v>
      </c>
      <c r="H4024" s="41">
        <v>0</v>
      </c>
      <c r="I4024" s="41">
        <v>0</v>
      </c>
    </row>
    <row r="4025" spans="1:20" x14ac:dyDescent="0.25">
      <c r="A4025" s="313"/>
      <c r="B4025" s="322" t="s">
        <v>98</v>
      </c>
      <c r="C4025" s="322"/>
      <c r="D4025" s="322"/>
      <c r="E4025" s="322"/>
      <c r="F4025" s="45">
        <v>0</v>
      </c>
      <c r="G4025" s="45">
        <v>0</v>
      </c>
      <c r="H4025" s="45">
        <v>0</v>
      </c>
      <c r="I4025" s="45">
        <v>0</v>
      </c>
    </row>
    <row r="4026" spans="1:20" x14ac:dyDescent="0.25">
      <c r="A4026" s="313"/>
      <c r="B4026" s="322" t="s">
        <v>99</v>
      </c>
      <c r="C4026" s="322"/>
      <c r="D4026" s="322"/>
      <c r="E4026" s="322"/>
      <c r="F4026" s="45">
        <v>0</v>
      </c>
      <c r="G4026" s="45">
        <v>0</v>
      </c>
      <c r="H4026" s="45">
        <v>0</v>
      </c>
      <c r="I4026" s="45">
        <v>0</v>
      </c>
    </row>
    <row r="4027" spans="1:20" x14ac:dyDescent="0.25">
      <c r="A4027" s="79" t="s">
        <v>100</v>
      </c>
      <c r="B4027" s="2" t="s">
        <v>101</v>
      </c>
      <c r="C4027" s="322"/>
      <c r="D4027" s="322"/>
      <c r="E4027" s="322"/>
      <c r="F4027" s="41">
        <v>0</v>
      </c>
      <c r="G4027" s="41">
        <v>0</v>
      </c>
      <c r="H4027" s="41">
        <v>0</v>
      </c>
      <c r="I4027" s="41">
        <v>0</v>
      </c>
    </row>
    <row r="4028" spans="1:20" x14ac:dyDescent="0.25">
      <c r="A4028" s="313"/>
      <c r="B4028" s="327" t="s">
        <v>102</v>
      </c>
      <c r="C4028" s="322"/>
      <c r="D4028" s="322"/>
      <c r="E4028" s="322"/>
      <c r="F4028" s="45">
        <v>0</v>
      </c>
      <c r="G4028" s="45">
        <v>0</v>
      </c>
      <c r="H4028" s="45">
        <v>0</v>
      </c>
      <c r="I4028" s="45">
        <v>0</v>
      </c>
    </row>
    <row r="4029" spans="1:20" x14ac:dyDescent="0.25">
      <c r="A4029" s="313"/>
      <c r="B4029" s="327" t="s">
        <v>103</v>
      </c>
      <c r="C4029" s="322"/>
      <c r="D4029" s="322"/>
      <c r="E4029" s="322"/>
      <c r="F4029" s="64">
        <v>0</v>
      </c>
      <c r="G4029" s="64">
        <v>1</v>
      </c>
      <c r="H4029" s="64">
        <v>1</v>
      </c>
      <c r="I4029" s="64">
        <v>0</v>
      </c>
    </row>
    <row r="4030" spans="1:20" x14ac:dyDescent="0.25">
      <c r="A4030" s="313"/>
      <c r="B4030" s="2" t="s">
        <v>104</v>
      </c>
      <c r="C4030" s="322"/>
      <c r="D4030" s="322"/>
      <c r="E4030" s="322"/>
      <c r="F4030" s="41">
        <f>+F4026+F4025+F4024+F4023+F4021+F4020</f>
        <v>0</v>
      </c>
      <c r="G4030" s="41">
        <f>+G4026+G4025+G4024+G4023+G4021+G4020</f>
        <v>0</v>
      </c>
      <c r="H4030" s="41">
        <f>+H4026+H4025+H4024+H4023+H4021+H4020</f>
        <v>0</v>
      </c>
      <c r="I4030" s="41">
        <f>+I4026+I4025+I4024+I4023+I4021+I4020</f>
        <v>0</v>
      </c>
    </row>
    <row r="4031" spans="1:20" x14ac:dyDescent="0.25">
      <c r="A4031" s="313"/>
      <c r="B4031" s="2"/>
      <c r="C4031" s="322"/>
      <c r="D4031" s="322"/>
      <c r="E4031" s="322"/>
      <c r="F4031" s="41"/>
      <c r="G4031" s="41"/>
      <c r="H4031" s="41"/>
      <c r="I4031" s="41"/>
    </row>
    <row r="4032" spans="1:20" x14ac:dyDescent="0.25">
      <c r="A4032" s="325"/>
      <c r="B4032" s="325"/>
      <c r="C4032" s="325"/>
      <c r="D4032" s="325"/>
      <c r="E4032" s="325"/>
      <c r="F4032" s="325"/>
      <c r="G4032" s="325"/>
      <c r="H4032" s="325"/>
      <c r="I4032" s="325"/>
      <c r="J4032" s="325"/>
      <c r="K4032" s="325"/>
      <c r="L4032" s="325"/>
      <c r="M4032" s="325"/>
      <c r="N4032" s="325"/>
      <c r="O4032" s="325"/>
      <c r="P4032" s="325"/>
      <c r="Q4032" s="325"/>
      <c r="R4032" s="325"/>
      <c r="S4032" s="325"/>
      <c r="T4032" s="325"/>
    </row>
    <row r="4033" spans="1:21" ht="15.75" thickBot="1" x14ac:dyDescent="0.3">
      <c r="A4033" s="322"/>
      <c r="B4033" s="2" t="s">
        <v>105</v>
      </c>
      <c r="C4033" s="322"/>
      <c r="D4033" s="322"/>
      <c r="E4033" s="322"/>
      <c r="F4033" s="65">
        <f>+F4030+F4009+F4011+F4012</f>
        <v>26071300.649999995</v>
      </c>
      <c r="G4033" s="65">
        <f>+G4030+G4009+G4011+G4012</f>
        <v>23466666.790000003</v>
      </c>
      <c r="H4033" s="65">
        <f>+H4030+H4009+H4011+H4012+H4013+H4014+H4015</f>
        <v>25470770.82</v>
      </c>
      <c r="I4033" s="65">
        <f>SUM(I4011:I4019)+I4009</f>
        <v>75008738.25999999</v>
      </c>
      <c r="J4033" s="41">
        <v>75115057.859999999</v>
      </c>
      <c r="K4033" s="41">
        <f>+I4033-J4033</f>
        <v>-106319.60000000894</v>
      </c>
      <c r="L4033" s="324">
        <f>+K4033+G4011</f>
        <v>9447.3999999910593</v>
      </c>
      <c r="M4033" s="325"/>
      <c r="N4033" s="325"/>
      <c r="O4033" s="325"/>
      <c r="P4033" s="325"/>
      <c r="Q4033" s="325"/>
      <c r="R4033" s="337"/>
      <c r="S4033" s="337"/>
      <c r="T4033" s="337"/>
      <c r="U4033" s="28"/>
    </row>
    <row r="4034" spans="1:21" ht="15.75" thickTop="1" x14ac:dyDescent="0.25">
      <c r="A4034" s="322"/>
      <c r="B4034" s="2"/>
      <c r="C4034" s="322"/>
      <c r="D4034" s="322"/>
      <c r="E4034" s="322"/>
      <c r="F4034" s="41"/>
      <c r="G4034" s="41"/>
      <c r="H4034" s="41"/>
      <c r="I4034" s="325"/>
      <c r="J4034" s="325"/>
      <c r="K4034" s="324">
        <f>+H4014</f>
        <v>87792</v>
      </c>
      <c r="L4034" s="325"/>
      <c r="M4034" s="325"/>
      <c r="N4034" s="325"/>
      <c r="O4034" s="41"/>
      <c r="U4034" s="28"/>
    </row>
    <row r="4035" spans="1:21" x14ac:dyDescent="0.25">
      <c r="A4035" s="322"/>
      <c r="B4035" s="2"/>
      <c r="C4035" s="322"/>
      <c r="D4035" s="322"/>
      <c r="E4035" s="322"/>
      <c r="F4035" s="41"/>
      <c r="G4035" s="41"/>
      <c r="H4035" s="41"/>
      <c r="I4035" s="342"/>
      <c r="J4035" s="342"/>
      <c r="K4035" s="324"/>
      <c r="L4035" s="324"/>
      <c r="M4035" s="324"/>
      <c r="N4035" s="335"/>
    </row>
    <row r="4036" spans="1:21" x14ac:dyDescent="0.25">
      <c r="A4036" s="322"/>
      <c r="B4036" s="2"/>
      <c r="C4036" s="322"/>
      <c r="D4036" s="322"/>
      <c r="E4036" s="322"/>
      <c r="F4036" s="41" t="s">
        <v>199</v>
      </c>
      <c r="G4036" s="325"/>
      <c r="H4036" s="325"/>
      <c r="I4036" s="324"/>
      <c r="J4036" s="324"/>
      <c r="K4036" s="349">
        <f>+K4033+K4034+K4035</f>
        <v>-18527.600000008941</v>
      </c>
      <c r="L4036" s="324">
        <v>23525.200000000001</v>
      </c>
      <c r="M4036" s="28"/>
      <c r="N4036" s="336"/>
      <c r="O4036" s="337"/>
      <c r="R4036" s="28"/>
      <c r="S4036" s="28"/>
    </row>
    <row r="4037" spans="1:21" ht="15" customHeight="1" x14ac:dyDescent="0.25">
      <c r="A4037" s="416" t="s">
        <v>106</v>
      </c>
      <c r="B4037" s="416"/>
      <c r="C4037" s="416"/>
      <c r="D4037" s="416"/>
      <c r="E4037" s="416" t="s">
        <v>107</v>
      </c>
      <c r="F4037" s="416"/>
      <c r="G4037" s="416"/>
      <c r="H4037" s="347"/>
      <c r="I4037" s="325"/>
      <c r="J4037" s="325"/>
      <c r="K4037" s="324"/>
      <c r="L4037" s="325"/>
      <c r="N4037" s="336"/>
      <c r="R4037" s="28"/>
      <c r="S4037" s="28"/>
      <c r="T4037" s="28"/>
    </row>
    <row r="4038" spans="1:21" x14ac:dyDescent="0.25">
      <c r="A4038" s="329"/>
      <c r="B4038" s="3"/>
      <c r="C4038" s="3"/>
      <c r="D4038" s="325"/>
      <c r="E4038" s="325"/>
      <c r="F4038" s="3"/>
      <c r="G4038" s="345"/>
      <c r="H4038" s="345"/>
      <c r="I4038" s="343"/>
      <c r="J4038" s="343"/>
      <c r="K4038" s="325"/>
      <c r="L4038" s="325"/>
      <c r="N4038" s="336"/>
      <c r="O4038" s="28"/>
      <c r="R4038" s="28"/>
      <c r="S4038" s="28"/>
    </row>
    <row r="4039" spans="1:21" x14ac:dyDescent="0.25">
      <c r="A4039" s="3"/>
      <c r="B4039" s="3"/>
      <c r="C4039" s="3"/>
      <c r="D4039" s="325"/>
      <c r="E4039" s="325"/>
      <c r="F4039" s="3"/>
      <c r="G4039" s="3"/>
      <c r="H4039" s="3"/>
      <c r="I4039" s="344"/>
      <c r="J4039" s="344"/>
      <c r="K4039" s="343"/>
      <c r="L4039" s="325"/>
      <c r="R4039" s="28"/>
    </row>
    <row r="4040" spans="1:21" ht="15" customHeight="1" x14ac:dyDescent="0.25">
      <c r="A4040" s="412" t="s">
        <v>227</v>
      </c>
      <c r="B4040" s="412"/>
      <c r="C4040" s="412"/>
      <c r="D4040" s="412"/>
      <c r="E4040" s="413" t="s">
        <v>223</v>
      </c>
      <c r="F4040" s="413"/>
      <c r="G4040" s="413"/>
      <c r="H4040" s="346"/>
      <c r="I4040" s="325"/>
      <c r="J4040" s="325"/>
      <c r="K4040" s="344"/>
      <c r="L4040" s="325"/>
    </row>
    <row r="4041" spans="1:21" ht="15" customHeight="1" x14ac:dyDescent="0.25">
      <c r="A4041" s="414" t="s">
        <v>108</v>
      </c>
      <c r="B4041" s="414"/>
      <c r="C4041" s="414"/>
      <c r="D4041" s="414"/>
      <c r="E4041" s="415" t="s">
        <v>224</v>
      </c>
      <c r="F4041" s="415"/>
      <c r="G4041" s="415"/>
      <c r="K4041" s="325"/>
    </row>
    <row r="4042" spans="1:21" x14ac:dyDescent="0.25">
      <c r="A4042" s="325"/>
      <c r="B4042" s="325"/>
      <c r="C4042" s="325"/>
      <c r="D4042" s="325"/>
      <c r="E4042" s="325"/>
      <c r="F4042" s="325"/>
      <c r="G4042" s="325"/>
    </row>
    <row r="4066" spans="1:10" ht="18" x14ac:dyDescent="0.25">
      <c r="A4066" s="312"/>
      <c r="B4066" s="312"/>
      <c r="C4066" s="312"/>
      <c r="D4066" s="312"/>
      <c r="E4066" s="312"/>
      <c r="F4066" s="312"/>
      <c r="G4066" s="312"/>
      <c r="H4066" s="312"/>
      <c r="I4066" s="312"/>
    </row>
    <row r="4067" spans="1:10" ht="15" customHeight="1" x14ac:dyDescent="0.25">
      <c r="A4067" s="409" t="s">
        <v>0</v>
      </c>
      <c r="B4067" s="409"/>
      <c r="C4067" s="409"/>
      <c r="D4067" s="409"/>
      <c r="E4067" s="409"/>
      <c r="F4067" s="409"/>
      <c r="G4067" s="409"/>
      <c r="H4067" s="409"/>
      <c r="I4067" s="409"/>
      <c r="J4067" s="409"/>
    </row>
    <row r="4068" spans="1:10" ht="15" customHeight="1" x14ac:dyDescent="0.25">
      <c r="A4068" s="410" t="s">
        <v>229</v>
      </c>
      <c r="B4068" s="410"/>
      <c r="C4068" s="410"/>
      <c r="D4068" s="410"/>
      <c r="E4068" s="410"/>
      <c r="F4068" s="410"/>
      <c r="G4068" s="410"/>
      <c r="H4068" s="410"/>
      <c r="I4068" s="410"/>
      <c r="J4068" s="410"/>
    </row>
    <row r="4069" spans="1:10" x14ac:dyDescent="0.25">
      <c r="A4069" s="32" t="s">
        <v>3</v>
      </c>
      <c r="B4069" s="33" t="s">
        <v>4</v>
      </c>
      <c r="C4069" s="5"/>
      <c r="D4069" s="5"/>
      <c r="E4069" s="6"/>
      <c r="F4069" s="250" t="s">
        <v>5</v>
      </c>
      <c r="G4069" s="251" t="s">
        <v>6</v>
      </c>
      <c r="H4069" s="348" t="s">
        <v>109</v>
      </c>
      <c r="I4069" s="354" t="s">
        <v>141</v>
      </c>
      <c r="J4069" s="252" t="s">
        <v>7</v>
      </c>
    </row>
    <row r="4070" spans="1:10" x14ac:dyDescent="0.25">
      <c r="A4070" s="316" t="s">
        <v>8</v>
      </c>
      <c r="B4070" s="317" t="s">
        <v>9</v>
      </c>
      <c r="C4070" s="317"/>
      <c r="D4070" s="40"/>
      <c r="E4070" s="40"/>
      <c r="F4070" s="41">
        <f>SUM(F4071:F4075)</f>
        <v>18623980.59</v>
      </c>
      <c r="G4070" s="41">
        <f>SUM(G4071:G4075)</f>
        <v>20094134.43</v>
      </c>
      <c r="H4070" s="41">
        <f>SUM(H4071:H4075)</f>
        <v>20699864.780000001</v>
      </c>
      <c r="I4070" s="41">
        <f>SUM(I4071:I4075)</f>
        <v>21305145.949999999</v>
      </c>
      <c r="J4070" s="41">
        <f>+J4071+J4072+J4073+J4074+J4075</f>
        <v>80723125.75</v>
      </c>
    </row>
    <row r="4071" spans="1:10" x14ac:dyDescent="0.25">
      <c r="A4071" s="313"/>
      <c r="B4071" s="314" t="s">
        <v>10</v>
      </c>
      <c r="C4071" s="315"/>
      <c r="D4071" s="315"/>
      <c r="E4071" s="40"/>
      <c r="F4071" s="45">
        <v>15498663.82</v>
      </c>
      <c r="G4071" s="45">
        <v>17005330.489999998</v>
      </c>
      <c r="H4071" s="45">
        <v>17606859.66</v>
      </c>
      <c r="I4071" s="45">
        <v>18184491.079999998</v>
      </c>
      <c r="J4071" s="45">
        <f>SUM(F4071:I4071)</f>
        <v>68295345.049999997</v>
      </c>
    </row>
    <row r="4072" spans="1:10" x14ac:dyDescent="0.25">
      <c r="A4072" s="313"/>
      <c r="B4072" s="314" t="s">
        <v>11</v>
      </c>
      <c r="C4072" s="315"/>
      <c r="D4072" s="315"/>
      <c r="E4072" s="40"/>
      <c r="F4072" s="45">
        <v>740000</v>
      </c>
      <c r="G4072" s="45">
        <v>700000</v>
      </c>
      <c r="H4072" s="45">
        <v>735000</v>
      </c>
      <c r="I4072" s="45">
        <v>735000</v>
      </c>
      <c r="J4072" s="45">
        <f t="shared" ref="J4072:J4075" si="225">SUM(F4072:I4072)</f>
        <v>2910000</v>
      </c>
    </row>
    <row r="4073" spans="1:10" x14ac:dyDescent="0.25">
      <c r="A4073" s="313"/>
      <c r="B4073" s="314" t="s">
        <v>212</v>
      </c>
      <c r="C4073" s="318"/>
      <c r="D4073" s="318"/>
      <c r="E4073" s="40"/>
      <c r="F4073" s="45">
        <v>0</v>
      </c>
      <c r="G4073" s="45">
        <v>0</v>
      </c>
      <c r="H4073" s="45">
        <v>0</v>
      </c>
      <c r="I4073" s="45">
        <v>0</v>
      </c>
      <c r="J4073" s="45">
        <f t="shared" si="225"/>
        <v>0</v>
      </c>
    </row>
    <row r="4074" spans="1:10" x14ac:dyDescent="0.25">
      <c r="A4074" s="313"/>
      <c r="B4074" s="314" t="s">
        <v>213</v>
      </c>
      <c r="C4074" s="318"/>
      <c r="D4074" s="318"/>
      <c r="E4074" s="40"/>
      <c r="F4074" s="45">
        <v>0</v>
      </c>
      <c r="G4074" s="45">
        <v>0</v>
      </c>
      <c r="H4074" s="45">
        <v>0</v>
      </c>
      <c r="I4074" s="45">
        <v>0</v>
      </c>
      <c r="J4074" s="45">
        <f t="shared" si="225"/>
        <v>0</v>
      </c>
    </row>
    <row r="4075" spans="1:10" x14ac:dyDescent="0.25">
      <c r="A4075" s="313"/>
      <c r="B4075" s="350" t="s">
        <v>214</v>
      </c>
      <c r="C4075" s="350"/>
      <c r="D4075" s="350"/>
      <c r="E4075" s="40"/>
      <c r="F4075" s="45">
        <v>2385316.77</v>
      </c>
      <c r="G4075" s="45">
        <v>2388803.94</v>
      </c>
      <c r="H4075" s="45">
        <v>2358005.12</v>
      </c>
      <c r="I4075" s="45">
        <v>2385654.87</v>
      </c>
      <c r="J4075" s="45">
        <f t="shared" si="225"/>
        <v>9517780.6999999993</v>
      </c>
    </row>
    <row r="4076" spans="1:10" x14ac:dyDescent="0.25">
      <c r="A4076" s="316" t="s">
        <v>12</v>
      </c>
      <c r="B4076" s="320" t="s">
        <v>13</v>
      </c>
      <c r="C4076" s="315"/>
      <c r="D4076" s="40"/>
      <c r="E4076" s="40"/>
      <c r="F4076" s="41">
        <f>SUM(F4077:F4086)</f>
        <v>5552129.5299999993</v>
      </c>
      <c r="G4076" s="41">
        <f>SUM(G4077:G4088)</f>
        <v>1747749.42</v>
      </c>
      <c r="H4076" s="41">
        <f>SUM(H4077:H4088)</f>
        <v>3658215.06</v>
      </c>
      <c r="I4076" s="41">
        <f>SUM(I4077:I4088)</f>
        <v>3628142.7399999998</v>
      </c>
      <c r="J4076" s="41">
        <f>SUM(J4077:J4088)</f>
        <v>14586236.75</v>
      </c>
    </row>
    <row r="4077" spans="1:10" x14ac:dyDescent="0.25">
      <c r="A4077" s="313"/>
      <c r="B4077" s="314" t="s">
        <v>14</v>
      </c>
      <c r="C4077" s="315"/>
      <c r="D4077" s="315"/>
      <c r="E4077" s="40"/>
      <c r="F4077" s="45">
        <f>1174780.96+0.05</f>
        <v>1174781.01</v>
      </c>
      <c r="G4077" s="45">
        <v>19970.990000000002</v>
      </c>
      <c r="H4077" s="45">
        <v>1046309.13</v>
      </c>
      <c r="I4077" s="45">
        <v>43359.199999999997</v>
      </c>
      <c r="J4077" s="45">
        <f>SUM(F4077:I4077)</f>
        <v>2284420.33</v>
      </c>
    </row>
    <row r="4078" spans="1:10" x14ac:dyDescent="0.25">
      <c r="A4078" s="321"/>
      <c r="B4078" s="322" t="s">
        <v>15</v>
      </c>
      <c r="C4078" s="350"/>
      <c r="D4078" s="350"/>
      <c r="E4078" s="40"/>
      <c r="F4078" s="45">
        <v>177000</v>
      </c>
      <c r="G4078" s="45">
        <v>177000</v>
      </c>
      <c r="H4078" s="45">
        <v>230100</v>
      </c>
      <c r="I4078" s="45">
        <v>194700</v>
      </c>
      <c r="J4078" s="45">
        <f t="shared" ref="J4078:J4087" si="226">SUM(F4078:I4078)</f>
        <v>778800</v>
      </c>
    </row>
    <row r="4079" spans="1:10" x14ac:dyDescent="0.25">
      <c r="A4079" s="313"/>
      <c r="B4079" s="314" t="s">
        <v>16</v>
      </c>
      <c r="C4079" s="315"/>
      <c r="D4079" s="315"/>
      <c r="E4079" s="40"/>
      <c r="F4079" s="45">
        <v>0</v>
      </c>
      <c r="G4079" s="45">
        <v>190315</v>
      </c>
      <c r="H4079" s="45">
        <v>0</v>
      </c>
      <c r="I4079" s="45">
        <v>246555</v>
      </c>
      <c r="J4079" s="45">
        <f t="shared" si="226"/>
        <v>436870</v>
      </c>
    </row>
    <row r="4080" spans="1:10" x14ac:dyDescent="0.25">
      <c r="A4080" s="313"/>
      <c r="B4080" s="350" t="s">
        <v>17</v>
      </c>
      <c r="C4080" s="350"/>
      <c r="D4080" s="350"/>
      <c r="E4080" s="40"/>
      <c r="F4080" s="45">
        <v>0</v>
      </c>
      <c r="G4080" s="45">
        <v>0</v>
      </c>
      <c r="H4080" s="45">
        <v>50000</v>
      </c>
      <c r="I4080" s="45">
        <v>0</v>
      </c>
      <c r="J4080" s="45">
        <f t="shared" si="226"/>
        <v>50000</v>
      </c>
    </row>
    <row r="4081" spans="1:11" x14ac:dyDescent="0.25">
      <c r="A4081" s="313"/>
      <c r="B4081" s="314" t="s">
        <v>18</v>
      </c>
      <c r="C4081" s="315"/>
      <c r="D4081" s="315"/>
      <c r="E4081" s="52"/>
      <c r="F4081" s="45">
        <v>1120643.4099999999</v>
      </c>
      <c r="G4081" s="45">
        <v>727643.43</v>
      </c>
      <c r="H4081" s="45">
        <v>898861.43</v>
      </c>
      <c r="I4081" s="45">
        <v>1975184.47</v>
      </c>
      <c r="J4081" s="45">
        <f t="shared" si="226"/>
        <v>4722332.74</v>
      </c>
    </row>
    <row r="4082" spans="1:11" x14ac:dyDescent="0.25">
      <c r="A4082" s="313"/>
      <c r="B4082" s="314" t="s">
        <v>19</v>
      </c>
      <c r="C4082" s="315"/>
      <c r="D4082" s="315"/>
      <c r="E4082" s="40"/>
      <c r="F4082" s="45">
        <v>2526165.11</v>
      </c>
      <c r="G4082" s="45">
        <v>0</v>
      </c>
      <c r="H4082" s="45">
        <v>209323</v>
      </c>
      <c r="I4082" s="45">
        <v>118940</v>
      </c>
      <c r="J4082" s="45">
        <f t="shared" si="226"/>
        <v>2854428.11</v>
      </c>
    </row>
    <row r="4083" spans="1:11" x14ac:dyDescent="0.25">
      <c r="A4083" s="313"/>
      <c r="B4083" s="314" t="s">
        <v>197</v>
      </c>
      <c r="C4083" s="315"/>
      <c r="D4083" s="315"/>
      <c r="E4083" s="40"/>
      <c r="F4083" s="45">
        <v>0</v>
      </c>
      <c r="G4083" s="45">
        <v>0</v>
      </c>
      <c r="H4083" s="45">
        <v>0</v>
      </c>
      <c r="I4083" s="45">
        <v>0</v>
      </c>
      <c r="J4083" s="45">
        <f t="shared" si="226"/>
        <v>0</v>
      </c>
    </row>
    <row r="4084" spans="1:11" x14ac:dyDescent="0.25">
      <c r="A4084" s="313"/>
      <c r="B4084" s="322" t="s">
        <v>20</v>
      </c>
      <c r="C4084" s="315"/>
      <c r="D4084" s="315"/>
      <c r="E4084" s="40"/>
      <c r="F4084" s="45">
        <v>249830</v>
      </c>
      <c r="G4084" s="45">
        <v>398000</v>
      </c>
      <c r="H4084" s="45">
        <v>249970</v>
      </c>
      <c r="I4084" s="45">
        <v>249950</v>
      </c>
      <c r="J4084" s="45">
        <f t="shared" si="226"/>
        <v>1147750</v>
      </c>
    </row>
    <row r="4085" spans="1:11" x14ac:dyDescent="0.25">
      <c r="A4085" s="313"/>
      <c r="B4085" s="350" t="s">
        <v>21</v>
      </c>
      <c r="C4085" s="350"/>
      <c r="D4085" s="350"/>
      <c r="E4085" s="350"/>
      <c r="F4085" s="45">
        <v>0</v>
      </c>
      <c r="G4085" s="45">
        <v>0</v>
      </c>
      <c r="H4085" s="45">
        <v>0</v>
      </c>
      <c r="I4085" s="45">
        <v>0</v>
      </c>
      <c r="J4085" s="45">
        <f t="shared" si="226"/>
        <v>0</v>
      </c>
    </row>
    <row r="4086" spans="1:11" x14ac:dyDescent="0.25">
      <c r="A4086" s="313"/>
      <c r="B4086" s="322" t="s">
        <v>22</v>
      </c>
      <c r="C4086" s="350"/>
      <c r="D4086" s="350"/>
      <c r="E4086" s="350"/>
      <c r="F4086" s="45">
        <v>303710</v>
      </c>
      <c r="G4086" s="45">
        <v>0</v>
      </c>
      <c r="H4086" s="45">
        <v>274000</v>
      </c>
      <c r="I4086" s="45">
        <v>124000</v>
      </c>
      <c r="J4086" s="45">
        <f t="shared" si="226"/>
        <v>701710</v>
      </c>
    </row>
    <row r="4087" spans="1:11" x14ac:dyDescent="0.25">
      <c r="A4087" s="313"/>
      <c r="B4087" s="322" t="s">
        <v>23</v>
      </c>
      <c r="C4087" s="350"/>
      <c r="D4087" s="350"/>
      <c r="E4087" s="40"/>
      <c r="F4087" s="45">
        <v>0</v>
      </c>
      <c r="G4087" s="45">
        <v>0</v>
      </c>
      <c r="H4087" s="45">
        <v>0</v>
      </c>
      <c r="I4087" s="45">
        <v>0</v>
      </c>
      <c r="J4087" s="45">
        <f t="shared" si="226"/>
        <v>0</v>
      </c>
    </row>
    <row r="4088" spans="1:11" x14ac:dyDescent="0.25">
      <c r="A4088" s="313"/>
      <c r="B4088" s="350" t="s">
        <v>215</v>
      </c>
      <c r="C4088" s="350"/>
      <c r="D4088" s="350"/>
      <c r="E4088" s="40"/>
      <c r="F4088" s="45">
        <v>0</v>
      </c>
      <c r="G4088" s="45">
        <v>234820</v>
      </c>
      <c r="H4088" s="45">
        <v>699651.5</v>
      </c>
      <c r="I4088" s="45">
        <v>675454.07</v>
      </c>
      <c r="J4088" s="45">
        <f>SUM(F4088:I4088)</f>
        <v>1609925.5699999998</v>
      </c>
    </row>
    <row r="4089" spans="1:11" x14ac:dyDescent="0.25">
      <c r="A4089" s="316" t="s">
        <v>24</v>
      </c>
      <c r="B4089" s="320" t="s">
        <v>25</v>
      </c>
      <c r="C4089" s="315"/>
      <c r="D4089" s="40"/>
      <c r="E4089" s="40"/>
      <c r="F4089" s="41">
        <f>+F4092+F4090+F4091+F4093+F4094+F4095+F4096</f>
        <v>1895053.54</v>
      </c>
      <c r="G4089" s="41">
        <f>+G4092+G4090+G4091+G4093+G4094+G4095+G4096+G4099</f>
        <v>1509152.9300000002</v>
      </c>
      <c r="H4089" s="41">
        <f>+H4092+H4090+H4091+H4093+H4094+H4095+H4096+H4099</f>
        <v>191904.38</v>
      </c>
      <c r="I4089" s="41">
        <f>SUM(I4090:I4099)</f>
        <v>2717212.2</v>
      </c>
      <c r="J4089" s="41">
        <f>SUM(J4090:J4099)</f>
        <v>6313323.0500000007</v>
      </c>
      <c r="K4089" s="28"/>
    </row>
    <row r="4090" spans="1:11" x14ac:dyDescent="0.25">
      <c r="A4090" s="313"/>
      <c r="B4090" s="350" t="s">
        <v>216</v>
      </c>
      <c r="C4090" s="350"/>
      <c r="D4090" s="350"/>
      <c r="E4090" s="40"/>
      <c r="F4090" s="45">
        <v>132297.19</v>
      </c>
      <c r="G4090" s="45">
        <v>159401.37</v>
      </c>
      <c r="H4090" s="45">
        <v>150924.28</v>
      </c>
      <c r="I4090" s="45">
        <v>181569.2</v>
      </c>
      <c r="J4090" s="45">
        <f>SUM(F4090:I4090)</f>
        <v>624192.04</v>
      </c>
    </row>
    <row r="4091" spans="1:11" x14ac:dyDescent="0.25">
      <c r="A4091" s="313"/>
      <c r="B4091" s="314" t="s">
        <v>26</v>
      </c>
      <c r="C4091" s="315"/>
      <c r="D4091" s="315"/>
      <c r="E4091" s="40"/>
      <c r="F4091" s="45">
        <v>151545.63</v>
      </c>
      <c r="G4091" s="45">
        <v>0</v>
      </c>
      <c r="H4091" s="45">
        <v>0</v>
      </c>
      <c r="I4091" s="45">
        <v>139605.79999999999</v>
      </c>
      <c r="J4091" s="45">
        <f t="shared" ref="J4091:J4099" si="227">SUM(F4091:I4091)</f>
        <v>291151.43</v>
      </c>
    </row>
    <row r="4092" spans="1:11" x14ac:dyDescent="0.25">
      <c r="A4092" s="313"/>
      <c r="B4092" s="350" t="s">
        <v>217</v>
      </c>
      <c r="C4092" s="350"/>
      <c r="D4092" s="350"/>
      <c r="E4092" s="40"/>
      <c r="F4092" s="45">
        <v>0</v>
      </c>
      <c r="G4092" s="45">
        <v>0</v>
      </c>
      <c r="H4092" s="45">
        <v>0</v>
      </c>
      <c r="I4092" s="45">
        <v>0</v>
      </c>
      <c r="J4092" s="45">
        <f t="shared" si="227"/>
        <v>0</v>
      </c>
    </row>
    <row r="4093" spans="1:11" x14ac:dyDescent="0.25">
      <c r="A4093" s="313"/>
      <c r="B4093" s="350" t="s">
        <v>27</v>
      </c>
      <c r="C4093" s="350"/>
      <c r="D4093" s="350"/>
      <c r="E4093" s="40"/>
      <c r="F4093" s="45">
        <v>0</v>
      </c>
      <c r="G4093" s="45">
        <v>0</v>
      </c>
      <c r="H4093" s="45">
        <v>0</v>
      </c>
      <c r="I4093" s="45">
        <v>0</v>
      </c>
      <c r="J4093" s="45">
        <f t="shared" si="227"/>
        <v>0</v>
      </c>
    </row>
    <row r="4094" spans="1:11" x14ac:dyDescent="0.25">
      <c r="A4094" s="313"/>
      <c r="B4094" s="350" t="s">
        <v>218</v>
      </c>
      <c r="C4094" s="350"/>
      <c r="D4094" s="350"/>
      <c r="E4094" s="40"/>
      <c r="F4094" s="45">
        <v>0</v>
      </c>
      <c r="G4094" s="45">
        <v>0</v>
      </c>
      <c r="H4094" s="45">
        <v>0</v>
      </c>
      <c r="I4094" s="45">
        <v>0</v>
      </c>
      <c r="J4094" s="45">
        <f t="shared" si="227"/>
        <v>0</v>
      </c>
    </row>
    <row r="4095" spans="1:11" x14ac:dyDescent="0.25">
      <c r="A4095" s="313"/>
      <c r="B4095" s="350" t="s">
        <v>219</v>
      </c>
      <c r="C4095" s="350"/>
      <c r="D4095" s="350"/>
      <c r="E4095" s="40"/>
      <c r="F4095" s="45">
        <v>0</v>
      </c>
      <c r="G4095" s="45">
        <v>0</v>
      </c>
      <c r="H4095" s="45">
        <v>0</v>
      </c>
      <c r="I4095" s="45">
        <v>0</v>
      </c>
      <c r="J4095" s="45">
        <f t="shared" si="227"/>
        <v>0</v>
      </c>
    </row>
    <row r="4096" spans="1:11" x14ac:dyDescent="0.25">
      <c r="A4096" s="313"/>
      <c r="B4096" s="322" t="s">
        <v>200</v>
      </c>
      <c r="C4096" s="350"/>
      <c r="D4096" s="350"/>
      <c r="E4096" s="40"/>
      <c r="F4096" s="45">
        <v>1611210.72</v>
      </c>
      <c r="G4096" s="45">
        <v>1324027.56</v>
      </c>
      <c r="H4096" s="45">
        <v>40980.1</v>
      </c>
      <c r="I4096" s="45">
        <v>1255400</v>
      </c>
      <c r="J4096" s="45">
        <f t="shared" si="227"/>
        <v>4231618.3800000008</v>
      </c>
    </row>
    <row r="4097" spans="1:10" x14ac:dyDescent="0.25">
      <c r="A4097" s="313"/>
      <c r="B4097" s="54" t="s">
        <v>30</v>
      </c>
      <c r="C4097" s="350"/>
      <c r="D4097" s="350"/>
      <c r="E4097" s="54"/>
      <c r="F4097" s="45">
        <v>0</v>
      </c>
      <c r="G4097" s="45">
        <v>0</v>
      </c>
      <c r="H4097" s="45">
        <v>0</v>
      </c>
      <c r="I4097" s="45">
        <v>0</v>
      </c>
      <c r="J4097" s="45">
        <f t="shared" si="227"/>
        <v>0</v>
      </c>
    </row>
    <row r="4098" spans="1:10" x14ac:dyDescent="0.25">
      <c r="A4098" s="313"/>
      <c r="B4098" s="54" t="s">
        <v>31</v>
      </c>
      <c r="C4098" s="350"/>
      <c r="D4098" s="350"/>
      <c r="E4098" s="54"/>
      <c r="F4098" s="45">
        <v>0</v>
      </c>
      <c r="G4098" s="45">
        <v>0</v>
      </c>
      <c r="H4098" s="45">
        <v>0</v>
      </c>
      <c r="I4098" s="45">
        <v>0</v>
      </c>
      <c r="J4098" s="45">
        <f t="shared" si="227"/>
        <v>0</v>
      </c>
    </row>
    <row r="4099" spans="1:10" x14ac:dyDescent="0.25">
      <c r="A4099" s="313"/>
      <c r="B4099" s="350" t="s">
        <v>32</v>
      </c>
      <c r="C4099" s="350"/>
      <c r="D4099" s="350"/>
      <c r="E4099" s="40"/>
      <c r="F4099" s="45">
        <v>0</v>
      </c>
      <c r="G4099" s="45">
        <v>25724</v>
      </c>
      <c r="H4099" s="45">
        <v>0</v>
      </c>
      <c r="I4099" s="45">
        <v>1140637.2</v>
      </c>
      <c r="J4099" s="45">
        <f t="shared" si="227"/>
        <v>1166361.2</v>
      </c>
    </row>
    <row r="4100" spans="1:10" x14ac:dyDescent="0.25">
      <c r="A4100" s="316" t="s">
        <v>33</v>
      </c>
      <c r="B4100" s="320" t="s">
        <v>34</v>
      </c>
      <c r="C4100" s="315"/>
      <c r="D4100" s="40"/>
      <c r="E4100" s="40"/>
      <c r="F4100" s="41">
        <v>0</v>
      </c>
      <c r="G4100" s="41">
        <v>0</v>
      </c>
      <c r="H4100" s="41">
        <v>0</v>
      </c>
      <c r="I4100" s="41">
        <v>0</v>
      </c>
      <c r="J4100" s="41">
        <v>0</v>
      </c>
    </row>
    <row r="4101" spans="1:10" x14ac:dyDescent="0.25">
      <c r="A4101" s="313"/>
      <c r="B4101" s="411" t="s">
        <v>35</v>
      </c>
      <c r="C4101" s="411"/>
      <c r="D4101" s="411"/>
      <c r="E4101" s="411"/>
      <c r="F4101" s="45">
        <v>0</v>
      </c>
      <c r="G4101" s="45">
        <v>0</v>
      </c>
      <c r="H4101" s="45">
        <v>0</v>
      </c>
      <c r="I4101" s="45">
        <v>0</v>
      </c>
      <c r="J4101" s="45">
        <f t="shared" ref="J4101:J4112" si="228">SUM(F4101:F4101)</f>
        <v>0</v>
      </c>
    </row>
    <row r="4102" spans="1:10" x14ac:dyDescent="0.25">
      <c r="A4102" s="313"/>
      <c r="B4102" s="322" t="s">
        <v>36</v>
      </c>
      <c r="C4102" s="350"/>
      <c r="D4102" s="350"/>
      <c r="E4102" s="350"/>
      <c r="F4102" s="45">
        <v>0</v>
      </c>
      <c r="G4102" s="45">
        <v>0</v>
      </c>
      <c r="H4102" s="45">
        <v>0</v>
      </c>
      <c r="I4102" s="45">
        <v>0</v>
      </c>
      <c r="J4102" s="45">
        <f t="shared" si="228"/>
        <v>0</v>
      </c>
    </row>
    <row r="4103" spans="1:10" x14ac:dyDescent="0.25">
      <c r="A4103" s="313"/>
      <c r="B4103" s="322" t="s">
        <v>37</v>
      </c>
      <c r="C4103" s="350"/>
      <c r="D4103" s="350"/>
      <c r="E4103" s="40"/>
      <c r="F4103" s="45">
        <v>0</v>
      </c>
      <c r="G4103" s="45">
        <v>0</v>
      </c>
      <c r="H4103" s="45">
        <v>0</v>
      </c>
      <c r="I4103" s="45">
        <v>0</v>
      </c>
      <c r="J4103" s="45">
        <f t="shared" si="228"/>
        <v>0</v>
      </c>
    </row>
    <row r="4104" spans="1:10" x14ac:dyDescent="0.25">
      <c r="A4104" s="313"/>
      <c r="B4104" s="322" t="s">
        <v>38</v>
      </c>
      <c r="C4104" s="350"/>
      <c r="D4104" s="350"/>
      <c r="E4104" s="40"/>
      <c r="F4104" s="45">
        <v>0</v>
      </c>
      <c r="G4104" s="45">
        <v>0</v>
      </c>
      <c r="H4104" s="45">
        <v>0</v>
      </c>
      <c r="I4104" s="45">
        <v>0</v>
      </c>
      <c r="J4104" s="45">
        <f t="shared" si="228"/>
        <v>0</v>
      </c>
    </row>
    <row r="4105" spans="1:10" x14ac:dyDescent="0.25">
      <c r="A4105" s="313"/>
      <c r="B4105" s="322" t="s">
        <v>39</v>
      </c>
      <c r="C4105" s="350"/>
      <c r="D4105" s="350"/>
      <c r="E4105" s="40"/>
      <c r="F4105" s="45">
        <v>0</v>
      </c>
      <c r="G4105" s="45">
        <v>0</v>
      </c>
      <c r="H4105" s="45">
        <v>0</v>
      </c>
      <c r="I4105" s="45">
        <v>0</v>
      </c>
      <c r="J4105" s="45">
        <f t="shared" si="228"/>
        <v>0</v>
      </c>
    </row>
    <row r="4106" spans="1:10" x14ac:dyDescent="0.25">
      <c r="A4106" s="313"/>
      <c r="B4106" s="322" t="s">
        <v>40</v>
      </c>
      <c r="C4106" s="350"/>
      <c r="D4106" s="350"/>
      <c r="E4106" s="40"/>
      <c r="F4106" s="45">
        <v>0</v>
      </c>
      <c r="G4106" s="45">
        <v>0</v>
      </c>
      <c r="H4106" s="45">
        <v>0</v>
      </c>
      <c r="I4106" s="45">
        <v>0</v>
      </c>
      <c r="J4106" s="45">
        <f t="shared" si="228"/>
        <v>0</v>
      </c>
    </row>
    <row r="4107" spans="1:10" x14ac:dyDescent="0.25">
      <c r="A4107" s="313"/>
      <c r="B4107" s="322" t="s">
        <v>41</v>
      </c>
      <c r="C4107" s="350"/>
      <c r="D4107" s="350"/>
      <c r="E4107" s="40"/>
      <c r="F4107" s="45">
        <v>0</v>
      </c>
      <c r="G4107" s="45">
        <v>0</v>
      </c>
      <c r="H4107" s="45">
        <v>0</v>
      </c>
      <c r="I4107" s="45">
        <v>0</v>
      </c>
      <c r="J4107" s="45">
        <f t="shared" si="228"/>
        <v>0</v>
      </c>
    </row>
    <row r="4108" spans="1:10" x14ac:dyDescent="0.25">
      <c r="A4108" s="313"/>
      <c r="B4108" s="322" t="s">
        <v>42</v>
      </c>
      <c r="C4108" s="350"/>
      <c r="D4108" s="350"/>
      <c r="E4108" s="40"/>
      <c r="F4108" s="45">
        <v>0</v>
      </c>
      <c r="G4108" s="45">
        <v>0</v>
      </c>
      <c r="H4108" s="45">
        <v>0</v>
      </c>
      <c r="I4108" s="45">
        <v>0</v>
      </c>
      <c r="J4108" s="45">
        <f t="shared" si="228"/>
        <v>0</v>
      </c>
    </row>
    <row r="4109" spans="1:10" x14ac:dyDescent="0.25">
      <c r="A4109" s="313"/>
      <c r="B4109" s="322" t="s">
        <v>41</v>
      </c>
      <c r="C4109" s="350"/>
      <c r="D4109" s="350"/>
      <c r="E4109" s="40"/>
      <c r="F4109" s="45">
        <v>0</v>
      </c>
      <c r="G4109" s="45">
        <v>0</v>
      </c>
      <c r="H4109" s="45">
        <v>0</v>
      </c>
      <c r="I4109" s="45">
        <v>0</v>
      </c>
      <c r="J4109" s="45">
        <f t="shared" si="228"/>
        <v>0</v>
      </c>
    </row>
    <row r="4110" spans="1:10" x14ac:dyDescent="0.25">
      <c r="A4110" s="55"/>
      <c r="B4110" s="40" t="s">
        <v>43</v>
      </c>
      <c r="C4110" s="40"/>
      <c r="D4110" s="40"/>
      <c r="E4110" s="40"/>
      <c r="F4110" s="45">
        <v>0</v>
      </c>
      <c r="G4110" s="45">
        <v>0</v>
      </c>
      <c r="H4110" s="45">
        <v>0</v>
      </c>
      <c r="I4110" s="45">
        <v>0</v>
      </c>
      <c r="J4110" s="45">
        <f t="shared" si="228"/>
        <v>0</v>
      </c>
    </row>
    <row r="4111" spans="1:10" x14ac:dyDescent="0.25">
      <c r="A4111" s="55"/>
      <c r="B4111" s="40" t="s">
        <v>44</v>
      </c>
      <c r="C4111" s="40"/>
      <c r="D4111" s="40"/>
      <c r="E4111" s="40"/>
      <c r="F4111" s="45">
        <v>0</v>
      </c>
      <c r="G4111" s="45">
        <v>0</v>
      </c>
      <c r="H4111" s="45">
        <v>0</v>
      </c>
      <c r="I4111" s="45">
        <v>0</v>
      </c>
      <c r="J4111" s="45">
        <f t="shared" si="228"/>
        <v>0</v>
      </c>
    </row>
    <row r="4112" spans="1:10" x14ac:dyDescent="0.25">
      <c r="A4112" s="55"/>
      <c r="B4112" s="40" t="s">
        <v>45</v>
      </c>
      <c r="C4112" s="40"/>
      <c r="D4112" s="40"/>
      <c r="E4112" s="40"/>
      <c r="F4112" s="45">
        <v>0</v>
      </c>
      <c r="G4112" s="45">
        <v>0</v>
      </c>
      <c r="H4112" s="45">
        <v>0</v>
      </c>
      <c r="I4112" s="45">
        <v>0</v>
      </c>
      <c r="J4112" s="45">
        <f t="shared" si="228"/>
        <v>0</v>
      </c>
    </row>
    <row r="4113" spans="1:10" x14ac:dyDescent="0.25">
      <c r="A4113" s="323" t="s">
        <v>46</v>
      </c>
      <c r="B4113" s="52" t="s">
        <v>47</v>
      </c>
      <c r="C4113" s="40"/>
      <c r="D4113" s="40"/>
      <c r="E4113" s="40"/>
      <c r="F4113" s="41">
        <v>0</v>
      </c>
      <c r="G4113" s="41">
        <v>0</v>
      </c>
      <c r="H4113" s="41">
        <v>0</v>
      </c>
      <c r="I4113" s="41">
        <v>0</v>
      </c>
      <c r="J4113" s="41">
        <v>0</v>
      </c>
    </row>
    <row r="4114" spans="1:10" x14ac:dyDescent="0.25">
      <c r="A4114" s="55"/>
      <c r="B4114" s="40" t="s">
        <v>48</v>
      </c>
      <c r="C4114" s="40"/>
      <c r="D4114" s="40"/>
      <c r="E4114" s="40"/>
      <c r="F4114" s="45">
        <v>0</v>
      </c>
      <c r="G4114" s="45">
        <v>0</v>
      </c>
      <c r="H4114" s="45">
        <v>0</v>
      </c>
      <c r="I4114" s="45">
        <v>0</v>
      </c>
      <c r="J4114" s="45">
        <f t="shared" ref="J4114:J4125" si="229">SUM(F4114:F4114)</f>
        <v>0</v>
      </c>
    </row>
    <row r="4115" spans="1:10" x14ac:dyDescent="0.25">
      <c r="A4115" s="55"/>
      <c r="B4115" s="40" t="s">
        <v>49</v>
      </c>
      <c r="C4115" s="40"/>
      <c r="D4115" s="40"/>
      <c r="E4115" s="40"/>
      <c r="F4115" s="45">
        <v>0</v>
      </c>
      <c r="G4115" s="45">
        <v>0</v>
      </c>
      <c r="H4115" s="45">
        <v>0</v>
      </c>
      <c r="I4115" s="45">
        <v>0</v>
      </c>
      <c r="J4115" s="45">
        <f t="shared" si="229"/>
        <v>0</v>
      </c>
    </row>
    <row r="4116" spans="1:10" x14ac:dyDescent="0.25">
      <c r="A4116" s="55"/>
      <c r="B4116" s="40" t="s">
        <v>37</v>
      </c>
      <c r="C4116" s="40"/>
      <c r="D4116" s="40"/>
      <c r="E4116" s="40"/>
      <c r="F4116" s="45">
        <v>0</v>
      </c>
      <c r="G4116" s="45">
        <v>0</v>
      </c>
      <c r="H4116" s="45">
        <v>0</v>
      </c>
      <c r="I4116" s="45">
        <v>0</v>
      </c>
      <c r="J4116" s="45">
        <f t="shared" si="229"/>
        <v>0</v>
      </c>
    </row>
    <row r="4117" spans="1:10" x14ac:dyDescent="0.25">
      <c r="A4117" s="55"/>
      <c r="B4117" s="40" t="s">
        <v>50</v>
      </c>
      <c r="C4117" s="40"/>
      <c r="D4117" s="40"/>
      <c r="E4117" s="40"/>
      <c r="F4117" s="45">
        <v>0</v>
      </c>
      <c r="G4117" s="45">
        <v>0</v>
      </c>
      <c r="H4117" s="45">
        <v>0</v>
      </c>
      <c r="I4117" s="45">
        <v>0</v>
      </c>
      <c r="J4117" s="45">
        <f t="shared" si="229"/>
        <v>0</v>
      </c>
    </row>
    <row r="4118" spans="1:10" x14ac:dyDescent="0.25">
      <c r="A4118" s="55"/>
      <c r="B4118" s="40" t="s">
        <v>39</v>
      </c>
      <c r="C4118" s="40"/>
      <c r="D4118" s="40"/>
      <c r="E4118" s="40"/>
      <c r="F4118" s="45">
        <v>0</v>
      </c>
      <c r="G4118" s="45">
        <v>0</v>
      </c>
      <c r="H4118" s="45">
        <v>0</v>
      </c>
      <c r="I4118" s="45">
        <v>0</v>
      </c>
      <c r="J4118" s="45">
        <f t="shared" si="229"/>
        <v>0</v>
      </c>
    </row>
    <row r="4119" spans="1:10" x14ac:dyDescent="0.25">
      <c r="A4119" s="323"/>
      <c r="B4119" s="40" t="s">
        <v>51</v>
      </c>
      <c r="C4119" s="40"/>
      <c r="D4119" s="40"/>
      <c r="E4119" s="40"/>
      <c r="F4119" s="45">
        <v>0</v>
      </c>
      <c r="G4119" s="45">
        <v>0</v>
      </c>
      <c r="H4119" s="45">
        <v>0</v>
      </c>
      <c r="I4119" s="45">
        <v>0</v>
      </c>
      <c r="J4119" s="45">
        <f t="shared" si="229"/>
        <v>0</v>
      </c>
    </row>
    <row r="4120" spans="1:10" x14ac:dyDescent="0.25">
      <c r="A4120" s="55"/>
      <c r="B4120" s="322" t="s">
        <v>41</v>
      </c>
      <c r="C4120" s="322"/>
      <c r="D4120" s="322"/>
      <c r="E4120" s="322"/>
      <c r="F4120" s="45">
        <v>0</v>
      </c>
      <c r="G4120" s="45">
        <v>0</v>
      </c>
      <c r="H4120" s="45">
        <v>0</v>
      </c>
      <c r="I4120" s="45">
        <v>0</v>
      </c>
      <c r="J4120" s="45">
        <f t="shared" si="229"/>
        <v>0</v>
      </c>
    </row>
    <row r="4121" spans="1:10" x14ac:dyDescent="0.25">
      <c r="A4121" s="313"/>
      <c r="B4121" s="322" t="s">
        <v>52</v>
      </c>
      <c r="C4121" s="322"/>
      <c r="D4121" s="322"/>
      <c r="E4121" s="322"/>
      <c r="F4121" s="45">
        <v>0</v>
      </c>
      <c r="G4121" s="45">
        <v>0</v>
      </c>
      <c r="H4121" s="45">
        <v>0</v>
      </c>
      <c r="I4121" s="45">
        <v>0</v>
      </c>
      <c r="J4121" s="45">
        <f t="shared" si="229"/>
        <v>0</v>
      </c>
    </row>
    <row r="4122" spans="1:10" x14ac:dyDescent="0.25">
      <c r="A4122" s="313"/>
      <c r="B4122" s="322" t="s">
        <v>41</v>
      </c>
      <c r="C4122" s="322"/>
      <c r="D4122" s="322"/>
      <c r="E4122" s="322"/>
      <c r="F4122" s="45">
        <v>0</v>
      </c>
      <c r="G4122" s="45">
        <v>0</v>
      </c>
      <c r="H4122" s="45">
        <v>0</v>
      </c>
      <c r="I4122" s="45">
        <v>0</v>
      </c>
      <c r="J4122" s="45">
        <f t="shared" si="229"/>
        <v>0</v>
      </c>
    </row>
    <row r="4123" spans="1:10" x14ac:dyDescent="0.25">
      <c r="A4123" s="313"/>
      <c r="B4123" s="322" t="s">
        <v>53</v>
      </c>
      <c r="C4123" s="322"/>
      <c r="D4123" s="322"/>
      <c r="E4123" s="322"/>
      <c r="F4123" s="45">
        <v>0</v>
      </c>
      <c r="G4123" s="45">
        <v>0</v>
      </c>
      <c r="H4123" s="45">
        <v>0</v>
      </c>
      <c r="I4123" s="45">
        <v>0</v>
      </c>
      <c r="J4123" s="45">
        <f t="shared" si="229"/>
        <v>0</v>
      </c>
    </row>
    <row r="4124" spans="1:10" x14ac:dyDescent="0.25">
      <c r="A4124" s="313"/>
      <c r="B4124" s="322" t="s">
        <v>54</v>
      </c>
      <c r="C4124" s="322"/>
      <c r="D4124" s="322"/>
      <c r="E4124" s="322"/>
      <c r="F4124" s="45">
        <v>0</v>
      </c>
      <c r="G4124" s="45">
        <v>0</v>
      </c>
      <c r="H4124" s="45">
        <v>0</v>
      </c>
      <c r="I4124" s="45">
        <v>0</v>
      </c>
      <c r="J4124" s="45">
        <f t="shared" si="229"/>
        <v>0</v>
      </c>
    </row>
    <row r="4125" spans="1:10" x14ac:dyDescent="0.25">
      <c r="A4125" s="313"/>
      <c r="B4125" s="322" t="s">
        <v>45</v>
      </c>
      <c r="C4125" s="322"/>
      <c r="D4125" s="322"/>
      <c r="E4125" s="322"/>
      <c r="F4125" s="45">
        <v>0</v>
      </c>
      <c r="G4125" s="45">
        <v>0</v>
      </c>
      <c r="H4125" s="45">
        <v>0</v>
      </c>
      <c r="I4125" s="45">
        <v>0</v>
      </c>
      <c r="J4125" s="45">
        <f t="shared" si="229"/>
        <v>0</v>
      </c>
    </row>
    <row r="4126" spans="1:10" x14ac:dyDescent="0.25">
      <c r="A4126" s="79" t="s">
        <v>55</v>
      </c>
      <c r="B4126" s="2" t="s">
        <v>56</v>
      </c>
      <c r="C4126" s="322"/>
      <c r="D4126" s="322"/>
      <c r="E4126" s="322"/>
      <c r="F4126" s="41">
        <v>0</v>
      </c>
      <c r="G4126" s="41">
        <v>0</v>
      </c>
      <c r="H4126" s="41">
        <v>0</v>
      </c>
      <c r="I4126" s="41">
        <f>SUM(I4127:I4133)</f>
        <v>1159744.8999999999</v>
      </c>
      <c r="J4126" s="41">
        <f>SUM(J4127:J4136)</f>
        <v>1159744.8999999999</v>
      </c>
    </row>
    <row r="4127" spans="1:10" x14ac:dyDescent="0.25">
      <c r="A4127" s="313"/>
      <c r="B4127" s="322" t="s">
        <v>57</v>
      </c>
      <c r="C4127" s="322"/>
      <c r="D4127" s="322"/>
      <c r="E4127" s="322"/>
      <c r="F4127" s="45">
        <v>0</v>
      </c>
      <c r="G4127" s="45">
        <v>0</v>
      </c>
      <c r="H4127" s="45">
        <v>0</v>
      </c>
      <c r="I4127" s="45">
        <v>21210.5</v>
      </c>
      <c r="J4127" s="45">
        <f>SUM(F4127:I4127)</f>
        <v>21210.5</v>
      </c>
    </row>
    <row r="4128" spans="1:10" x14ac:dyDescent="0.25">
      <c r="A4128" s="313"/>
      <c r="B4128" s="322" t="s">
        <v>58</v>
      </c>
      <c r="C4128" s="322"/>
      <c r="D4128" s="322"/>
      <c r="E4128" s="322"/>
      <c r="F4128" s="45">
        <v>0</v>
      </c>
      <c r="G4128" s="45">
        <v>0</v>
      </c>
      <c r="H4128" s="45">
        <v>0</v>
      </c>
      <c r="I4128" s="45">
        <v>0</v>
      </c>
      <c r="J4128" s="45">
        <f t="shared" ref="J4128:J4135" si="230">SUM(F4128:I4128)</f>
        <v>0</v>
      </c>
    </row>
    <row r="4129" spans="1:10" x14ac:dyDescent="0.25">
      <c r="A4129" s="313"/>
      <c r="B4129" s="322" t="s">
        <v>59</v>
      </c>
      <c r="C4129" s="322"/>
      <c r="D4129" s="322"/>
      <c r="E4129" s="322"/>
      <c r="F4129" s="45">
        <v>0</v>
      </c>
      <c r="G4129" s="45">
        <v>0</v>
      </c>
      <c r="H4129" s="45">
        <v>0</v>
      </c>
      <c r="I4129" s="45">
        <v>69734.399999999994</v>
      </c>
      <c r="J4129" s="45">
        <f t="shared" si="230"/>
        <v>69734.399999999994</v>
      </c>
    </row>
    <row r="4130" spans="1:10" x14ac:dyDescent="0.25">
      <c r="A4130" s="313"/>
      <c r="B4130" s="322" t="s">
        <v>60</v>
      </c>
      <c r="C4130" s="322"/>
      <c r="D4130" s="322"/>
      <c r="E4130" s="322"/>
      <c r="F4130" s="45">
        <v>0</v>
      </c>
      <c r="G4130" s="45">
        <v>0</v>
      </c>
      <c r="H4130" s="45">
        <v>0</v>
      </c>
      <c r="I4130" s="45">
        <v>0</v>
      </c>
      <c r="J4130" s="45">
        <f t="shared" si="230"/>
        <v>0</v>
      </c>
    </row>
    <row r="4131" spans="1:10" x14ac:dyDescent="0.25">
      <c r="A4131" s="313"/>
      <c r="B4131" s="322" t="s">
        <v>61</v>
      </c>
      <c r="C4131" s="322"/>
      <c r="D4131" s="322"/>
      <c r="E4131" s="322"/>
      <c r="F4131" s="45">
        <v>0</v>
      </c>
      <c r="G4131" s="45">
        <v>0</v>
      </c>
      <c r="H4131" s="45">
        <v>0</v>
      </c>
      <c r="I4131" s="45">
        <v>0</v>
      </c>
      <c r="J4131" s="45">
        <f t="shared" si="230"/>
        <v>0</v>
      </c>
    </row>
    <row r="4132" spans="1:10" x14ac:dyDescent="0.25">
      <c r="A4132" s="313"/>
      <c r="B4132" s="322" t="s">
        <v>62</v>
      </c>
      <c r="C4132" s="322"/>
      <c r="D4132" s="322"/>
      <c r="E4132" s="322"/>
      <c r="F4132" s="45">
        <v>0</v>
      </c>
      <c r="G4132" s="45">
        <v>0</v>
      </c>
      <c r="H4132" s="45">
        <v>0</v>
      </c>
      <c r="I4132" s="45">
        <v>1068800</v>
      </c>
      <c r="J4132" s="45">
        <f t="shared" si="230"/>
        <v>1068800</v>
      </c>
    </row>
    <row r="4133" spans="1:10" x14ac:dyDescent="0.25">
      <c r="A4133" s="313"/>
      <c r="B4133" s="322" t="s">
        <v>63</v>
      </c>
      <c r="C4133" s="322"/>
      <c r="D4133" s="322"/>
      <c r="E4133" s="322"/>
      <c r="F4133" s="45">
        <v>0</v>
      </c>
      <c r="G4133" s="45">
        <v>0</v>
      </c>
      <c r="H4133" s="45">
        <v>0</v>
      </c>
      <c r="I4133" s="45">
        <v>0</v>
      </c>
      <c r="J4133" s="45">
        <f t="shared" si="230"/>
        <v>0</v>
      </c>
    </row>
    <row r="4134" spans="1:10" x14ac:dyDescent="0.25">
      <c r="A4134" s="313"/>
      <c r="B4134" s="322" t="s">
        <v>64</v>
      </c>
      <c r="C4134" s="322"/>
      <c r="D4134" s="322"/>
      <c r="E4134" s="322"/>
      <c r="F4134" s="45">
        <v>0</v>
      </c>
      <c r="G4134" s="45">
        <v>0</v>
      </c>
      <c r="H4134" s="45">
        <v>0</v>
      </c>
      <c r="I4134" s="45">
        <v>0</v>
      </c>
      <c r="J4134" s="45">
        <f t="shared" si="230"/>
        <v>0</v>
      </c>
    </row>
    <row r="4135" spans="1:10" x14ac:dyDescent="0.25">
      <c r="A4135" s="313"/>
      <c r="B4135" s="322" t="s">
        <v>65</v>
      </c>
      <c r="C4135" s="322"/>
      <c r="D4135" s="322"/>
      <c r="E4135" s="322"/>
      <c r="F4135" s="45">
        <v>0</v>
      </c>
      <c r="G4135" s="45">
        <v>0</v>
      </c>
      <c r="H4135" s="45">
        <v>0</v>
      </c>
      <c r="I4135" s="45">
        <v>0</v>
      </c>
      <c r="J4135" s="45">
        <f t="shared" si="230"/>
        <v>0</v>
      </c>
    </row>
    <row r="4136" spans="1:10" x14ac:dyDescent="0.25">
      <c r="A4136" s="313"/>
      <c r="B4136" s="322" t="s">
        <v>66</v>
      </c>
      <c r="C4136" s="322"/>
      <c r="D4136" s="322"/>
      <c r="E4136" s="322"/>
      <c r="F4136" s="45">
        <v>0</v>
      </c>
      <c r="G4136" s="45">
        <v>0</v>
      </c>
      <c r="H4136" s="45">
        <v>0</v>
      </c>
      <c r="I4136" s="45">
        <v>0</v>
      </c>
      <c r="J4136" s="45">
        <f t="shared" ref="J4136:J4137" si="231">SUM(F4136:F4136)</f>
        <v>0</v>
      </c>
    </row>
    <row r="4137" spans="1:10" x14ac:dyDescent="0.25">
      <c r="A4137" s="313"/>
      <c r="B4137" s="322" t="s">
        <v>67</v>
      </c>
      <c r="C4137" s="322"/>
      <c r="D4137" s="322"/>
      <c r="E4137" s="322"/>
      <c r="F4137" s="45">
        <v>0</v>
      </c>
      <c r="G4137" s="45">
        <v>0</v>
      </c>
      <c r="H4137" s="45">
        <v>0</v>
      </c>
      <c r="I4137" s="45">
        <v>0</v>
      </c>
      <c r="J4137" s="45">
        <f t="shared" si="231"/>
        <v>0</v>
      </c>
    </row>
    <row r="4138" spans="1:10" x14ac:dyDescent="0.25">
      <c r="A4138" s="79" t="s">
        <v>68</v>
      </c>
      <c r="B4138" s="2" t="s">
        <v>69</v>
      </c>
      <c r="C4138" s="322"/>
      <c r="D4138" s="322"/>
      <c r="E4138" s="322"/>
      <c r="F4138" s="41">
        <v>0</v>
      </c>
      <c r="G4138" s="41">
        <v>0</v>
      </c>
      <c r="H4138" s="41">
        <v>0</v>
      </c>
      <c r="I4138" s="41">
        <v>0</v>
      </c>
      <c r="J4138" s="41">
        <v>0</v>
      </c>
    </row>
    <row r="4139" spans="1:10" x14ac:dyDescent="0.25">
      <c r="A4139" s="79"/>
      <c r="B4139" s="322" t="s">
        <v>70</v>
      </c>
      <c r="C4139" s="322"/>
      <c r="D4139" s="322"/>
      <c r="E4139" s="322"/>
      <c r="F4139" s="45">
        <v>0</v>
      </c>
      <c r="G4139" s="45">
        <v>0</v>
      </c>
      <c r="H4139" s="45">
        <v>0</v>
      </c>
      <c r="I4139" s="45">
        <v>0</v>
      </c>
      <c r="J4139" s="45">
        <f>SUM(F4139:F4139)</f>
        <v>0</v>
      </c>
    </row>
    <row r="4140" spans="1:10" x14ac:dyDescent="0.25">
      <c r="A4140" s="79"/>
      <c r="B4140" s="322" t="s">
        <v>71</v>
      </c>
      <c r="C4140" s="322"/>
      <c r="D4140" s="322"/>
      <c r="E4140" s="322"/>
      <c r="F4140" s="45">
        <v>0</v>
      </c>
      <c r="G4140" s="45">
        <v>0</v>
      </c>
      <c r="H4140" s="45">
        <v>0</v>
      </c>
      <c r="I4140" s="45">
        <v>0</v>
      </c>
      <c r="J4140" s="45">
        <f>SUM(F4140:F4140)</f>
        <v>0</v>
      </c>
    </row>
    <row r="4141" spans="1:10" x14ac:dyDescent="0.25">
      <c r="A4141" s="79"/>
      <c r="B4141" s="322" t="s">
        <v>72</v>
      </c>
      <c r="C4141" s="322"/>
      <c r="D4141" s="322"/>
      <c r="E4141" s="322"/>
      <c r="F4141" s="45">
        <v>0</v>
      </c>
      <c r="G4141" s="45">
        <v>0</v>
      </c>
      <c r="H4141" s="45">
        <v>0</v>
      </c>
      <c r="I4141" s="45">
        <v>0</v>
      </c>
      <c r="J4141" s="45">
        <f>SUM(F4141:F4141)</f>
        <v>0</v>
      </c>
    </row>
    <row r="4142" spans="1:10" x14ac:dyDescent="0.25">
      <c r="A4142" s="79"/>
      <c r="B4142" s="322" t="s">
        <v>73</v>
      </c>
      <c r="C4142" s="322"/>
      <c r="D4142" s="322"/>
      <c r="E4142" s="322"/>
      <c r="F4142" s="45">
        <v>0</v>
      </c>
      <c r="G4142" s="45">
        <v>0</v>
      </c>
      <c r="H4142" s="45">
        <v>0</v>
      </c>
      <c r="I4142" s="45">
        <v>0</v>
      </c>
      <c r="J4142" s="45">
        <f>SUM(F4142:F4142)</f>
        <v>0</v>
      </c>
    </row>
    <row r="4143" spans="1:10" x14ac:dyDescent="0.25">
      <c r="A4143" s="79"/>
      <c r="B4143" s="322" t="s">
        <v>74</v>
      </c>
      <c r="C4143" s="322"/>
      <c r="D4143" s="322"/>
      <c r="E4143" s="322"/>
      <c r="F4143" s="45">
        <v>0</v>
      </c>
      <c r="G4143" s="45">
        <v>0</v>
      </c>
      <c r="H4143" s="45">
        <v>0</v>
      </c>
      <c r="I4143" s="45">
        <v>0</v>
      </c>
      <c r="J4143" s="45">
        <f>SUM(F4143:F4143)</f>
        <v>0</v>
      </c>
    </row>
    <row r="4144" spans="1:10" x14ac:dyDescent="0.25">
      <c r="A4144" s="79" t="s">
        <v>75</v>
      </c>
      <c r="B4144" s="2" t="s">
        <v>76</v>
      </c>
      <c r="C4144" s="322"/>
      <c r="D4144" s="322"/>
      <c r="E4144" s="322"/>
      <c r="F4144" s="41">
        <v>0</v>
      </c>
      <c r="G4144" s="41">
        <v>0</v>
      </c>
      <c r="H4144" s="41">
        <v>0</v>
      </c>
      <c r="I4144" s="41">
        <v>0</v>
      </c>
      <c r="J4144" s="41">
        <v>0</v>
      </c>
    </row>
    <row r="4145" spans="1:14" x14ac:dyDescent="0.25">
      <c r="A4145" s="79"/>
      <c r="B4145" s="2" t="s">
        <v>77</v>
      </c>
      <c r="C4145" s="322"/>
      <c r="D4145" s="322"/>
      <c r="E4145" s="322"/>
      <c r="F4145" s="45">
        <v>0</v>
      </c>
      <c r="G4145" s="45">
        <v>0</v>
      </c>
      <c r="H4145" s="45">
        <v>0</v>
      </c>
      <c r="I4145" s="45">
        <v>0</v>
      </c>
      <c r="J4145" s="45">
        <f>SUM(F4145:F4145)</f>
        <v>0</v>
      </c>
    </row>
    <row r="4146" spans="1:14" x14ac:dyDescent="0.25">
      <c r="A4146" s="79"/>
      <c r="B4146" s="322" t="s">
        <v>78</v>
      </c>
      <c r="C4146" s="322"/>
      <c r="D4146" s="322"/>
      <c r="E4146" s="322"/>
      <c r="F4146" s="45">
        <v>0</v>
      </c>
      <c r="G4146" s="45">
        <v>0</v>
      </c>
      <c r="H4146" s="45">
        <v>0</v>
      </c>
      <c r="I4146" s="45">
        <v>0</v>
      </c>
      <c r="J4146" s="45">
        <f>SUM(F4146:F4146)</f>
        <v>0</v>
      </c>
    </row>
    <row r="4147" spans="1:14" x14ac:dyDescent="0.25">
      <c r="A4147" s="79"/>
      <c r="B4147" s="322" t="s">
        <v>79</v>
      </c>
      <c r="C4147" s="322"/>
      <c r="D4147" s="322"/>
      <c r="E4147" s="322"/>
      <c r="F4147" s="45">
        <v>0</v>
      </c>
      <c r="G4147" s="45">
        <v>0</v>
      </c>
      <c r="H4147" s="45">
        <v>0</v>
      </c>
      <c r="I4147" s="45">
        <v>0</v>
      </c>
      <c r="J4147" s="45">
        <f>SUM(F4147:F4147)</f>
        <v>0</v>
      </c>
    </row>
    <row r="4148" spans="1:14" x14ac:dyDescent="0.25">
      <c r="A4148" s="79"/>
      <c r="B4148" s="322" t="s">
        <v>80</v>
      </c>
      <c r="C4148" s="322"/>
      <c r="D4148" s="322"/>
      <c r="E4148" s="322"/>
      <c r="F4148" s="45">
        <v>0</v>
      </c>
      <c r="G4148" s="45">
        <v>0</v>
      </c>
      <c r="H4148" s="45">
        <v>0</v>
      </c>
      <c r="I4148" s="45">
        <v>0</v>
      </c>
      <c r="J4148" s="45">
        <f>SUM(F4148:F4148)</f>
        <v>0</v>
      </c>
    </row>
    <row r="4149" spans="1:14" x14ac:dyDescent="0.25">
      <c r="A4149" s="79" t="s">
        <v>81</v>
      </c>
      <c r="B4149" s="2" t="s">
        <v>82</v>
      </c>
      <c r="C4149" s="322"/>
      <c r="D4149" s="322"/>
      <c r="E4149" s="322"/>
      <c r="F4149" s="41">
        <v>0</v>
      </c>
      <c r="G4149" s="41">
        <v>0</v>
      </c>
      <c r="H4149" s="41">
        <v>0</v>
      </c>
      <c r="I4149" s="41">
        <v>0</v>
      </c>
      <c r="J4149" s="41">
        <v>0</v>
      </c>
    </row>
    <row r="4150" spans="1:14" x14ac:dyDescent="0.25">
      <c r="A4150" s="79"/>
      <c r="B4150" s="322" t="s">
        <v>83</v>
      </c>
      <c r="C4150" s="322"/>
      <c r="D4150" s="322"/>
      <c r="E4150" s="322"/>
      <c r="F4150" s="45">
        <v>0</v>
      </c>
      <c r="G4150" s="45">
        <v>0</v>
      </c>
      <c r="H4150" s="45">
        <v>0</v>
      </c>
      <c r="I4150" s="45">
        <v>0</v>
      </c>
      <c r="J4150" s="45">
        <f>SUM(F4150:F4150)</f>
        <v>0</v>
      </c>
    </row>
    <row r="4151" spans="1:14" x14ac:dyDescent="0.25">
      <c r="A4151" s="79"/>
      <c r="B4151" s="322" t="s">
        <v>84</v>
      </c>
      <c r="C4151" s="322"/>
      <c r="D4151" s="322"/>
      <c r="E4151" s="322"/>
      <c r="F4151" s="45">
        <v>0</v>
      </c>
      <c r="G4151" s="45">
        <v>0</v>
      </c>
      <c r="H4151" s="45">
        <v>0</v>
      </c>
      <c r="I4151" s="45">
        <v>0</v>
      </c>
      <c r="J4151" s="45">
        <f>SUM(F4151:F4151)</f>
        <v>0</v>
      </c>
    </row>
    <row r="4152" spans="1:14" x14ac:dyDescent="0.25">
      <c r="A4152" s="79"/>
      <c r="B4152" s="322" t="s">
        <v>85</v>
      </c>
      <c r="C4152" s="322"/>
      <c r="D4152" s="322"/>
      <c r="E4152" s="322"/>
      <c r="F4152" s="45">
        <v>0</v>
      </c>
      <c r="G4152" s="45">
        <v>0</v>
      </c>
      <c r="H4152" s="45">
        <v>0</v>
      </c>
      <c r="I4152" s="45">
        <v>0</v>
      </c>
      <c r="J4152" s="45">
        <f>SUM(F4152:F4152)</f>
        <v>0</v>
      </c>
    </row>
    <row r="4153" spans="1:14" x14ac:dyDescent="0.25">
      <c r="A4153" s="79"/>
      <c r="B4153" s="322" t="s">
        <v>86</v>
      </c>
      <c r="C4153" s="322"/>
      <c r="D4153" s="322"/>
      <c r="E4153" s="322"/>
      <c r="F4153" s="45">
        <v>0</v>
      </c>
      <c r="G4153" s="45">
        <v>0</v>
      </c>
      <c r="H4153" s="45">
        <v>0</v>
      </c>
      <c r="I4153" s="45">
        <v>0</v>
      </c>
      <c r="J4153" s="45">
        <f>SUM(F4153:F4153)</f>
        <v>0</v>
      </c>
    </row>
    <row r="4154" spans="1:14" x14ac:dyDescent="0.25">
      <c r="A4154" s="313"/>
      <c r="B4154" s="322" t="s">
        <v>87</v>
      </c>
      <c r="C4154" s="322"/>
      <c r="D4154" s="322"/>
      <c r="E4154" s="322"/>
      <c r="F4154" s="45">
        <v>0</v>
      </c>
      <c r="G4154" s="45">
        <v>0</v>
      </c>
      <c r="H4154" s="45">
        <v>0</v>
      </c>
      <c r="I4154" s="45">
        <v>0</v>
      </c>
      <c r="J4154" s="45">
        <f>SUM(F4154:F4154)</f>
        <v>0</v>
      </c>
    </row>
    <row r="4155" spans="1:14" x14ac:dyDescent="0.25">
      <c r="A4155" s="313"/>
      <c r="B4155" s="2" t="s">
        <v>88</v>
      </c>
      <c r="C4155" s="322"/>
      <c r="D4155" s="322"/>
      <c r="E4155" s="322"/>
      <c r="F4155" s="61">
        <f>+F4089+F4070+F4076</f>
        <v>26071163.659999996</v>
      </c>
      <c r="G4155" s="61">
        <f>+G4089+G4070+G4076</f>
        <v>23351036.780000001</v>
      </c>
      <c r="H4155" s="61">
        <f>+H4089+H4070+H4076</f>
        <v>24549984.219999999</v>
      </c>
      <c r="I4155" s="61">
        <f>+I4089+I4070+I4076+I4126</f>
        <v>28810245.789999995</v>
      </c>
      <c r="J4155" s="61">
        <f>+J4089+J4076+J4070+J4126</f>
        <v>102782430.45</v>
      </c>
      <c r="L4155" s="28"/>
      <c r="M4155" s="28"/>
      <c r="N4155" s="28"/>
    </row>
    <row r="4156" spans="1:14" x14ac:dyDescent="0.25">
      <c r="A4156" s="313"/>
      <c r="B4156" s="2"/>
      <c r="C4156" s="322"/>
      <c r="D4156" s="322"/>
      <c r="E4156" s="322"/>
      <c r="F4156" s="45"/>
      <c r="G4156" s="45"/>
      <c r="H4156" s="45"/>
      <c r="I4156" s="45"/>
      <c r="J4156" s="45"/>
    </row>
    <row r="4157" spans="1:14" x14ac:dyDescent="0.25">
      <c r="A4157" s="313"/>
      <c r="B4157" s="2" t="s">
        <v>231</v>
      </c>
      <c r="C4157" s="322"/>
      <c r="D4157" s="322"/>
      <c r="E4157" s="322"/>
      <c r="F4157" s="45">
        <v>0</v>
      </c>
      <c r="G4157" s="45">
        <v>115767</v>
      </c>
      <c r="H4157" s="45">
        <v>-115767</v>
      </c>
      <c r="I4157" s="45">
        <v>0</v>
      </c>
      <c r="J4157" s="324">
        <f>SUM(F4157:I4157)</f>
        <v>0</v>
      </c>
    </row>
    <row r="4158" spans="1:14" x14ac:dyDescent="0.25">
      <c r="A4158" s="313"/>
      <c r="B4158" s="2" t="s">
        <v>230</v>
      </c>
      <c r="C4158" s="322"/>
      <c r="D4158" s="322"/>
      <c r="E4158" s="322"/>
      <c r="F4158" s="45">
        <v>136.99</v>
      </c>
      <c r="G4158" s="45">
        <v>-136.99</v>
      </c>
      <c r="H4158" s="45">
        <v>0</v>
      </c>
      <c r="I4158" s="45">
        <v>0</v>
      </c>
      <c r="J4158" s="324">
        <f t="shared" ref="J4158:J4165" si="232">SUM(F4158:I4158)</f>
        <v>0</v>
      </c>
    </row>
    <row r="4159" spans="1:14" x14ac:dyDescent="0.25">
      <c r="A4159" s="313"/>
      <c r="B4159" s="2" t="s">
        <v>232</v>
      </c>
      <c r="C4159" s="322"/>
      <c r="D4159" s="322"/>
      <c r="E4159" s="322"/>
      <c r="F4159" s="45">
        <v>0</v>
      </c>
      <c r="G4159" s="45">
        <v>0</v>
      </c>
      <c r="H4159" s="45">
        <v>4761.6000000000004</v>
      </c>
      <c r="I4159" s="45">
        <f>-H4159</f>
        <v>-4761.6000000000004</v>
      </c>
      <c r="J4159" s="324">
        <f t="shared" si="232"/>
        <v>0</v>
      </c>
    </row>
    <row r="4160" spans="1:14" x14ac:dyDescent="0.25">
      <c r="A4160" s="313"/>
      <c r="B4160" s="2" t="s">
        <v>234</v>
      </c>
      <c r="C4160" s="322"/>
      <c r="D4160" s="322"/>
      <c r="E4160" s="322"/>
      <c r="F4160" s="45">
        <v>0</v>
      </c>
      <c r="G4160" s="45">
        <v>0</v>
      </c>
      <c r="H4160" s="45">
        <v>87792</v>
      </c>
      <c r="I4160" s="45">
        <f t="shared" ref="I4160:I4161" si="233">-H4160</f>
        <v>-87792</v>
      </c>
      <c r="J4160" s="324">
        <f t="shared" si="232"/>
        <v>0</v>
      </c>
      <c r="N4160" s="28"/>
    </row>
    <row r="4161" spans="1:10" x14ac:dyDescent="0.25">
      <c r="A4161" s="313"/>
      <c r="B4161" s="2" t="s">
        <v>233</v>
      </c>
      <c r="C4161" s="322"/>
      <c r="D4161" s="322"/>
      <c r="E4161" s="322"/>
      <c r="F4161" s="45">
        <v>0</v>
      </c>
      <c r="G4161" s="45">
        <v>0</v>
      </c>
      <c r="H4161" s="45">
        <v>944000</v>
      </c>
      <c r="I4161" s="45">
        <f t="shared" si="233"/>
        <v>-944000</v>
      </c>
      <c r="J4161" s="324">
        <f t="shared" si="232"/>
        <v>0</v>
      </c>
    </row>
    <row r="4162" spans="1:10" x14ac:dyDescent="0.25">
      <c r="A4162" s="79"/>
      <c r="B4162" s="2" t="s">
        <v>220</v>
      </c>
      <c r="C4162" s="322"/>
      <c r="D4162" s="322"/>
      <c r="E4162" s="322"/>
      <c r="F4162" s="45">
        <v>0</v>
      </c>
      <c r="G4162" s="45">
        <v>0</v>
      </c>
      <c r="H4162" s="45">
        <v>0</v>
      </c>
      <c r="I4162" s="45">
        <v>0</v>
      </c>
      <c r="J4162" s="324">
        <f t="shared" si="232"/>
        <v>0</v>
      </c>
    </row>
    <row r="4163" spans="1:10" x14ac:dyDescent="0.25">
      <c r="A4163" s="79"/>
      <c r="B4163" s="2" t="s">
        <v>226</v>
      </c>
      <c r="C4163" s="322"/>
      <c r="D4163" s="322"/>
      <c r="E4163" s="322"/>
      <c r="F4163" s="45">
        <v>0</v>
      </c>
      <c r="G4163" s="45">
        <v>0</v>
      </c>
      <c r="H4163" s="45">
        <v>0</v>
      </c>
      <c r="I4163" s="45">
        <v>0</v>
      </c>
      <c r="J4163" s="324">
        <f t="shared" si="232"/>
        <v>0</v>
      </c>
    </row>
    <row r="4164" spans="1:10" x14ac:dyDescent="0.25">
      <c r="A4164" s="79"/>
      <c r="B4164" s="2"/>
      <c r="C4164" s="322"/>
      <c r="D4164" s="322"/>
      <c r="E4164" s="322"/>
      <c r="F4164" s="45"/>
      <c r="G4164" s="45"/>
      <c r="H4164" s="45"/>
      <c r="I4164" s="45"/>
      <c r="J4164" s="324">
        <f t="shared" si="232"/>
        <v>0</v>
      </c>
    </row>
    <row r="4165" spans="1:10" x14ac:dyDescent="0.25">
      <c r="A4165" s="79"/>
      <c r="B4165" s="2" t="s">
        <v>228</v>
      </c>
      <c r="C4165" s="322"/>
      <c r="D4165" s="322"/>
      <c r="E4165" s="322"/>
      <c r="F4165" s="45">
        <v>0</v>
      </c>
      <c r="G4165" s="45">
        <v>0</v>
      </c>
      <c r="H4165" s="45">
        <v>0</v>
      </c>
      <c r="I4165" s="45">
        <v>0</v>
      </c>
      <c r="J4165" s="324">
        <f t="shared" si="232"/>
        <v>0</v>
      </c>
    </row>
    <row r="4166" spans="1:10" x14ac:dyDescent="0.25">
      <c r="A4166" s="79" t="s">
        <v>89</v>
      </c>
      <c r="B4166" s="2" t="s">
        <v>90</v>
      </c>
      <c r="C4166" s="322"/>
      <c r="D4166" s="322"/>
      <c r="E4166" s="322"/>
      <c r="F4166" s="45">
        <v>0</v>
      </c>
      <c r="G4166" s="45">
        <v>0</v>
      </c>
      <c r="H4166" s="45">
        <v>0</v>
      </c>
      <c r="I4166" s="45">
        <v>0</v>
      </c>
      <c r="J4166" s="324">
        <f t="shared" ref="J4166" si="234">SUM(F4166:G4166)</f>
        <v>0</v>
      </c>
    </row>
    <row r="4167" spans="1:10" x14ac:dyDescent="0.25">
      <c r="A4167" s="79" t="s">
        <v>91</v>
      </c>
      <c r="B4167" s="2" t="s">
        <v>92</v>
      </c>
      <c r="C4167" s="322"/>
      <c r="D4167" s="322"/>
      <c r="E4167" s="322"/>
      <c r="F4167" s="41">
        <v>0</v>
      </c>
      <c r="G4167" s="41">
        <v>0</v>
      </c>
      <c r="H4167" s="41">
        <v>0</v>
      </c>
      <c r="I4167" s="41">
        <v>0</v>
      </c>
      <c r="J4167" s="41">
        <v>0</v>
      </c>
    </row>
    <row r="4168" spans="1:10" x14ac:dyDescent="0.25">
      <c r="A4168" s="313"/>
      <c r="B4168" s="322" t="s">
        <v>93</v>
      </c>
      <c r="C4168" s="322"/>
      <c r="D4168" s="322" t="s">
        <v>94</v>
      </c>
      <c r="E4168" s="322"/>
      <c r="F4168" s="45">
        <v>0</v>
      </c>
      <c r="G4168" s="45">
        <v>0</v>
      </c>
      <c r="H4168" s="45">
        <v>0</v>
      </c>
      <c r="I4168" s="45">
        <v>0</v>
      </c>
      <c r="J4168" s="45">
        <v>0</v>
      </c>
    </row>
    <row r="4169" spans="1:10" x14ac:dyDescent="0.25">
      <c r="A4169" s="313"/>
      <c r="B4169" s="322" t="s">
        <v>95</v>
      </c>
      <c r="C4169" s="322"/>
      <c r="D4169" s="322"/>
      <c r="E4169" s="322"/>
      <c r="F4169" s="45">
        <v>0</v>
      </c>
      <c r="G4169" s="45">
        <v>0</v>
      </c>
      <c r="H4169" s="45">
        <v>0</v>
      </c>
      <c r="I4169" s="45">
        <v>0</v>
      </c>
      <c r="J4169" s="45">
        <v>0</v>
      </c>
    </row>
    <row r="4170" spans="1:10" x14ac:dyDescent="0.25">
      <c r="A4170" s="79" t="s">
        <v>96</v>
      </c>
      <c r="B4170" s="326" t="s">
        <v>97</v>
      </c>
      <c r="C4170" s="322"/>
      <c r="D4170" s="322"/>
      <c r="E4170" s="322"/>
      <c r="F4170" s="41">
        <v>0</v>
      </c>
      <c r="G4170" s="41">
        <v>0</v>
      </c>
      <c r="H4170" s="41">
        <v>0</v>
      </c>
      <c r="I4170" s="41">
        <v>0</v>
      </c>
      <c r="J4170" s="41">
        <v>0</v>
      </c>
    </row>
    <row r="4171" spans="1:10" x14ac:dyDescent="0.25">
      <c r="A4171" s="313"/>
      <c r="B4171" s="322" t="s">
        <v>98</v>
      </c>
      <c r="C4171" s="322"/>
      <c r="D4171" s="322"/>
      <c r="E4171" s="322"/>
      <c r="F4171" s="45">
        <v>0</v>
      </c>
      <c r="G4171" s="45">
        <v>0</v>
      </c>
      <c r="H4171" s="45">
        <v>0</v>
      </c>
      <c r="I4171" s="45">
        <v>0</v>
      </c>
      <c r="J4171" s="45">
        <v>0</v>
      </c>
    </row>
    <row r="4172" spans="1:10" x14ac:dyDescent="0.25">
      <c r="A4172" s="313"/>
      <c r="B4172" s="322" t="s">
        <v>99</v>
      </c>
      <c r="C4172" s="322"/>
      <c r="D4172" s="322"/>
      <c r="E4172" s="322"/>
      <c r="F4172" s="45">
        <v>0</v>
      </c>
      <c r="G4172" s="45">
        <v>0</v>
      </c>
      <c r="H4172" s="45">
        <v>0</v>
      </c>
      <c r="I4172" s="45">
        <v>0</v>
      </c>
      <c r="J4172" s="45">
        <v>0</v>
      </c>
    </row>
    <row r="4173" spans="1:10" x14ac:dyDescent="0.25">
      <c r="A4173" s="79" t="s">
        <v>100</v>
      </c>
      <c r="B4173" s="2" t="s">
        <v>101</v>
      </c>
      <c r="C4173" s="322"/>
      <c r="D4173" s="322"/>
      <c r="E4173" s="322"/>
      <c r="F4173" s="41">
        <v>0</v>
      </c>
      <c r="G4173" s="41">
        <v>0</v>
      </c>
      <c r="H4173" s="41">
        <v>0</v>
      </c>
      <c r="I4173" s="41">
        <v>0</v>
      </c>
      <c r="J4173" s="41">
        <v>0</v>
      </c>
    </row>
    <row r="4174" spans="1:10" x14ac:dyDescent="0.25">
      <c r="A4174" s="313"/>
      <c r="B4174" s="327" t="s">
        <v>102</v>
      </c>
      <c r="C4174" s="322"/>
      <c r="D4174" s="322"/>
      <c r="E4174" s="322"/>
      <c r="F4174" s="45">
        <v>0</v>
      </c>
      <c r="G4174" s="45">
        <v>0</v>
      </c>
      <c r="H4174" s="45">
        <v>0</v>
      </c>
      <c r="I4174" s="45">
        <v>0</v>
      </c>
      <c r="J4174" s="45">
        <v>0</v>
      </c>
    </row>
    <row r="4175" spans="1:10" x14ac:dyDescent="0.25">
      <c r="A4175" s="313"/>
      <c r="B4175" s="327" t="s">
        <v>103</v>
      </c>
      <c r="C4175" s="322"/>
      <c r="D4175" s="322"/>
      <c r="E4175" s="322"/>
      <c r="F4175" s="64">
        <v>0</v>
      </c>
      <c r="G4175" s="64">
        <v>1</v>
      </c>
      <c r="H4175" s="64">
        <v>1</v>
      </c>
      <c r="I4175" s="64">
        <v>1</v>
      </c>
      <c r="J4175" s="64">
        <v>0</v>
      </c>
    </row>
    <row r="4176" spans="1:10" x14ac:dyDescent="0.25">
      <c r="A4176" s="313"/>
      <c r="B4176" s="2" t="s">
        <v>104</v>
      </c>
      <c r="C4176" s="322"/>
      <c r="D4176" s="322"/>
      <c r="E4176" s="322"/>
      <c r="F4176" s="41">
        <f>+F4172+F4171+F4170+F4169+F4167+F4166</f>
        <v>0</v>
      </c>
      <c r="G4176" s="41">
        <f>+G4172+G4171+G4170+G4169+G4167+G4166</f>
        <v>0</v>
      </c>
      <c r="H4176" s="41">
        <f>+H4172+H4171+H4170+H4169+H4167+H4166</f>
        <v>0</v>
      </c>
      <c r="I4176" s="41">
        <f>+I4172+I4171+I4170+I4169+I4167+I4166</f>
        <v>0</v>
      </c>
      <c r="J4176" s="41">
        <f>+J4172+J4171+J4170+J4169+J4167+J4166</f>
        <v>0</v>
      </c>
    </row>
    <row r="4177" spans="1:10" x14ac:dyDescent="0.25">
      <c r="A4177" s="313"/>
      <c r="B4177" s="2"/>
      <c r="C4177" s="322"/>
      <c r="D4177" s="322"/>
      <c r="E4177" s="322"/>
      <c r="F4177" s="41"/>
      <c r="G4177" s="41"/>
      <c r="H4177" s="41"/>
      <c r="I4177" s="41"/>
      <c r="J4177" s="41"/>
    </row>
    <row r="4178" spans="1:10" x14ac:dyDescent="0.25">
      <c r="A4178" s="325"/>
      <c r="B4178" s="325"/>
      <c r="C4178" s="325"/>
      <c r="D4178" s="325"/>
      <c r="E4178" s="325"/>
      <c r="F4178" s="325"/>
      <c r="G4178" s="325"/>
      <c r="H4178" s="325"/>
      <c r="I4178" s="325"/>
      <c r="J4178" s="325"/>
    </row>
    <row r="4179" spans="1:10" ht="15.75" thickBot="1" x14ac:dyDescent="0.3">
      <c r="A4179" s="322"/>
      <c r="B4179" s="2" t="s">
        <v>105</v>
      </c>
      <c r="C4179" s="322"/>
      <c r="D4179" s="322"/>
      <c r="E4179" s="322"/>
      <c r="F4179" s="65">
        <f>+F4176+F4155+F4157+F4158</f>
        <v>26071300.649999995</v>
      </c>
      <c r="G4179" s="65">
        <f>+G4176+G4155+G4157+G4158</f>
        <v>23466666.790000003</v>
      </c>
      <c r="H4179" s="65">
        <f>+H4176+H4155+H4157+H4158+H4159+H4160+H4161</f>
        <v>25470770.82</v>
      </c>
      <c r="I4179" s="65">
        <f>+I4176+I4155+I4157+I4158+I4159+I4160+I4161</f>
        <v>27773692.189999994</v>
      </c>
      <c r="J4179" s="65">
        <f>SUM(J4157:J4165)+J4155</f>
        <v>102782430.45</v>
      </c>
    </row>
    <row r="4180" spans="1:10" ht="15.75" thickTop="1" x14ac:dyDescent="0.25">
      <c r="A4180" s="322"/>
      <c r="B4180" s="2"/>
      <c r="C4180" s="322"/>
      <c r="D4180" s="322"/>
      <c r="E4180" s="322"/>
      <c r="F4180" s="41"/>
      <c r="G4180" s="41"/>
      <c r="H4180" s="41"/>
      <c r="I4180" s="41"/>
      <c r="J4180" s="325"/>
    </row>
    <row r="4181" spans="1:10" x14ac:dyDescent="0.25">
      <c r="A4181" s="322"/>
      <c r="B4181" s="2"/>
      <c r="C4181" s="322"/>
      <c r="D4181" s="322"/>
      <c r="E4181" s="322"/>
      <c r="F4181" s="41"/>
      <c r="G4181" s="41"/>
      <c r="H4181" s="41"/>
      <c r="I4181" s="41"/>
      <c r="J4181" s="351"/>
    </row>
    <row r="4182" spans="1:10" x14ac:dyDescent="0.25">
      <c r="A4182" s="322"/>
      <c r="B4182" s="2"/>
      <c r="C4182" s="322"/>
      <c r="D4182" s="322"/>
      <c r="E4182" s="322"/>
      <c r="F4182" s="41" t="s">
        <v>199</v>
      </c>
      <c r="G4182" s="325"/>
      <c r="H4182" s="325"/>
      <c r="I4182" s="325"/>
      <c r="J4182" s="324"/>
    </row>
    <row r="4183" spans="1:10" x14ac:dyDescent="0.25">
      <c r="A4183" s="416" t="s">
        <v>106</v>
      </c>
      <c r="B4183" s="416"/>
      <c r="C4183" s="416"/>
      <c r="D4183" s="416"/>
      <c r="E4183" s="416" t="s">
        <v>107</v>
      </c>
      <c r="F4183" s="416"/>
      <c r="G4183" s="416"/>
      <c r="H4183" s="351"/>
      <c r="I4183" s="351"/>
      <c r="J4183" s="325"/>
    </row>
    <row r="4184" spans="1:10" x14ac:dyDescent="0.25">
      <c r="A4184" s="329"/>
      <c r="B4184" s="3"/>
      <c r="C4184" s="3"/>
      <c r="D4184" s="325"/>
      <c r="E4184" s="325"/>
      <c r="F4184" s="3"/>
      <c r="G4184" s="345"/>
      <c r="H4184" s="345"/>
      <c r="I4184" s="345"/>
      <c r="J4184" s="352"/>
    </row>
    <row r="4185" spans="1:10" x14ac:dyDescent="0.25">
      <c r="A4185" s="3"/>
      <c r="B4185" s="3"/>
      <c r="C4185" s="3"/>
      <c r="D4185" s="325"/>
      <c r="E4185" s="325"/>
      <c r="F4185" s="3"/>
      <c r="G4185" s="3"/>
      <c r="H4185" s="3"/>
      <c r="I4185" s="3"/>
      <c r="J4185" s="353"/>
    </row>
    <row r="4186" spans="1:10" x14ac:dyDescent="0.25">
      <c r="A4186" s="412" t="s">
        <v>227</v>
      </c>
      <c r="B4186" s="412"/>
      <c r="C4186" s="412"/>
      <c r="D4186" s="412"/>
      <c r="E4186" s="413" t="s">
        <v>223</v>
      </c>
      <c r="F4186" s="413"/>
      <c r="G4186" s="413"/>
      <c r="H4186" s="352"/>
      <c r="I4186" s="325"/>
    </row>
    <row r="4187" spans="1:10" x14ac:dyDescent="0.25">
      <c r="A4187" s="414" t="s">
        <v>108</v>
      </c>
      <c r="B4187" s="414"/>
      <c r="C4187" s="414"/>
      <c r="D4187" s="414"/>
      <c r="E4187" s="415" t="s">
        <v>224</v>
      </c>
      <c r="F4187" s="415"/>
      <c r="G4187" s="415"/>
    </row>
    <row r="4188" spans="1:10" x14ac:dyDescent="0.25">
      <c r="A4188" s="325"/>
      <c r="B4188" s="325"/>
      <c r="C4188" s="325"/>
      <c r="D4188" s="325"/>
      <c r="E4188" s="325"/>
      <c r="F4188" s="325"/>
      <c r="G4188" s="325"/>
    </row>
    <row r="4242" spans="1:11" ht="18" x14ac:dyDescent="0.25">
      <c r="A4242" s="312"/>
      <c r="B4242" s="312"/>
      <c r="C4242" s="312"/>
      <c r="D4242" s="312"/>
      <c r="E4242" s="312"/>
      <c r="F4242" s="312"/>
      <c r="G4242" s="312"/>
      <c r="H4242" s="312"/>
      <c r="I4242" s="312"/>
    </row>
    <row r="4243" spans="1:11" ht="15" customHeight="1" x14ac:dyDescent="0.25">
      <c r="A4243" s="409" t="s">
        <v>0</v>
      </c>
      <c r="B4243" s="409"/>
      <c r="C4243" s="409"/>
      <c r="D4243" s="409"/>
      <c r="E4243" s="409"/>
      <c r="F4243" s="409"/>
      <c r="G4243" s="409"/>
      <c r="H4243" s="409"/>
      <c r="I4243" s="409"/>
      <c r="J4243" s="409"/>
      <c r="K4243" s="409"/>
    </row>
    <row r="4244" spans="1:11" ht="15" customHeight="1" x14ac:dyDescent="0.25">
      <c r="A4244" s="410" t="s">
        <v>229</v>
      </c>
      <c r="B4244" s="410"/>
      <c r="C4244" s="410"/>
      <c r="D4244" s="410"/>
      <c r="E4244" s="410"/>
      <c r="F4244" s="410"/>
      <c r="G4244" s="410"/>
      <c r="H4244" s="410"/>
      <c r="I4244" s="410"/>
      <c r="J4244" s="410"/>
      <c r="K4244" s="410"/>
    </row>
    <row r="4245" spans="1:11" x14ac:dyDescent="0.25">
      <c r="A4245" s="32" t="s">
        <v>3</v>
      </c>
      <c r="B4245" s="33" t="s">
        <v>4</v>
      </c>
      <c r="C4245" s="5"/>
      <c r="D4245" s="5"/>
      <c r="E4245" s="6"/>
      <c r="F4245" s="250" t="s">
        <v>5</v>
      </c>
      <c r="G4245" s="251" t="s">
        <v>6</v>
      </c>
      <c r="H4245" s="348" t="s">
        <v>109</v>
      </c>
      <c r="I4245" s="354" t="s">
        <v>141</v>
      </c>
      <c r="J4245" s="354" t="s">
        <v>142</v>
      </c>
      <c r="K4245" s="252" t="s">
        <v>7</v>
      </c>
    </row>
    <row r="4246" spans="1:11" x14ac:dyDescent="0.25">
      <c r="A4246" s="316" t="s">
        <v>8</v>
      </c>
      <c r="B4246" s="317" t="s">
        <v>9</v>
      </c>
      <c r="C4246" s="317"/>
      <c r="D4246" s="40"/>
      <c r="E4246" s="40"/>
      <c r="F4246" s="41">
        <f>SUM(F4247:F4251)</f>
        <v>18623980.59</v>
      </c>
      <c r="G4246" s="41">
        <f>SUM(G4247:G4251)</f>
        <v>20094134.43</v>
      </c>
      <c r="H4246" s="41">
        <f>SUM(H4247:H4251)</f>
        <v>20699864.780000001</v>
      </c>
      <c r="I4246" s="41">
        <f>SUM(I4247:I4251)</f>
        <v>21305145.949999999</v>
      </c>
      <c r="J4246" s="41">
        <f>SUM(J4247:J4251)</f>
        <v>35093298.869999997</v>
      </c>
      <c r="K4246" s="41">
        <f>+K4247+K4248+K4249+K4250+K4251</f>
        <v>115816424.62</v>
      </c>
    </row>
    <row r="4247" spans="1:11" x14ac:dyDescent="0.25">
      <c r="A4247" s="313"/>
      <c r="B4247" s="314" t="s">
        <v>10</v>
      </c>
      <c r="C4247" s="315"/>
      <c r="D4247" s="315"/>
      <c r="E4247" s="40"/>
      <c r="F4247" s="45">
        <v>15498663.82</v>
      </c>
      <c r="G4247" s="45">
        <v>17005330.489999998</v>
      </c>
      <c r="H4247" s="45">
        <v>17606859.66</v>
      </c>
      <c r="I4247" s="45">
        <v>18184491.079999998</v>
      </c>
      <c r="J4247" s="45">
        <v>17215245.579999998</v>
      </c>
      <c r="K4247" s="45">
        <f>SUM(F4247:J4247)</f>
        <v>85510590.629999995</v>
      </c>
    </row>
    <row r="4248" spans="1:11" x14ac:dyDescent="0.25">
      <c r="A4248" s="313"/>
      <c r="B4248" s="314" t="s">
        <v>11</v>
      </c>
      <c r="C4248" s="315"/>
      <c r="D4248" s="315"/>
      <c r="E4248" s="40"/>
      <c r="F4248" s="45">
        <v>740000</v>
      </c>
      <c r="G4248" s="45">
        <v>700000</v>
      </c>
      <c r="H4248" s="45">
        <v>735000</v>
      </c>
      <c r="I4248" s="45">
        <v>735000</v>
      </c>
      <c r="J4248" s="45">
        <v>15482441.92</v>
      </c>
      <c r="K4248" s="45">
        <f>SUM(F4248:J4248)</f>
        <v>18392441.920000002</v>
      </c>
    </row>
    <row r="4249" spans="1:11" x14ac:dyDescent="0.25">
      <c r="A4249" s="313"/>
      <c r="B4249" s="314" t="s">
        <v>212</v>
      </c>
      <c r="C4249" s="318"/>
      <c r="D4249" s="318"/>
      <c r="E4249" s="40"/>
      <c r="F4249" s="45">
        <v>0</v>
      </c>
      <c r="G4249" s="45">
        <v>0</v>
      </c>
      <c r="H4249" s="45">
        <v>0</v>
      </c>
      <c r="I4249" s="45">
        <v>0</v>
      </c>
      <c r="J4249" s="45">
        <v>0</v>
      </c>
      <c r="K4249" s="45">
        <f>SUM(F4249:J4249)</f>
        <v>0</v>
      </c>
    </row>
    <row r="4250" spans="1:11" x14ac:dyDescent="0.25">
      <c r="A4250" s="313"/>
      <c r="B4250" s="314" t="s">
        <v>213</v>
      </c>
      <c r="C4250" s="318"/>
      <c r="D4250" s="318"/>
      <c r="E4250" s="40"/>
      <c r="F4250" s="45">
        <v>0</v>
      </c>
      <c r="G4250" s="45">
        <v>0</v>
      </c>
      <c r="H4250" s="45">
        <v>0</v>
      </c>
      <c r="I4250" s="45">
        <v>0</v>
      </c>
      <c r="J4250" s="45">
        <v>0</v>
      </c>
      <c r="K4250" s="45">
        <f>SUM(F4250:J4250)</f>
        <v>0</v>
      </c>
    </row>
    <row r="4251" spans="1:11" x14ac:dyDescent="0.25">
      <c r="A4251" s="313"/>
      <c r="B4251" s="355" t="s">
        <v>214</v>
      </c>
      <c r="C4251" s="355"/>
      <c r="D4251" s="355"/>
      <c r="E4251" s="40"/>
      <c r="F4251" s="45">
        <v>2385316.77</v>
      </c>
      <c r="G4251" s="45">
        <v>2388803.94</v>
      </c>
      <c r="H4251" s="45">
        <v>2358005.12</v>
      </c>
      <c r="I4251" s="45">
        <v>2385654.87</v>
      </c>
      <c r="J4251" s="45">
        <v>2395611.37</v>
      </c>
      <c r="K4251" s="45">
        <f>SUM(F4251:J4251)</f>
        <v>11913392.07</v>
      </c>
    </row>
    <row r="4252" spans="1:11" x14ac:dyDescent="0.25">
      <c r="A4252" s="316" t="s">
        <v>12</v>
      </c>
      <c r="B4252" s="320" t="s">
        <v>13</v>
      </c>
      <c r="C4252" s="315"/>
      <c r="D4252" s="40"/>
      <c r="E4252" s="40"/>
      <c r="F4252" s="41">
        <f>SUM(F4253:F4262)</f>
        <v>5552129.5299999993</v>
      </c>
      <c r="G4252" s="41">
        <f>SUM(G4253:G4264)</f>
        <v>1747749.42</v>
      </c>
      <c r="H4252" s="41">
        <f>SUM(H4253:H4264)</f>
        <v>3658215.06</v>
      </c>
      <c r="I4252" s="41">
        <f>SUM(I4253:I4264)</f>
        <v>3628142.7399999998</v>
      </c>
      <c r="J4252" s="41">
        <f>SUM(J4253:J4264)</f>
        <v>2227347.54</v>
      </c>
      <c r="K4252" s="41">
        <f>SUM(K4253:K4264)</f>
        <v>16813584.289999999</v>
      </c>
    </row>
    <row r="4253" spans="1:11" x14ac:dyDescent="0.25">
      <c r="A4253" s="313"/>
      <c r="B4253" s="314" t="s">
        <v>14</v>
      </c>
      <c r="C4253" s="315"/>
      <c r="D4253" s="315"/>
      <c r="E4253" s="40"/>
      <c r="F4253" s="45">
        <f>1174780.96+0.05</f>
        <v>1174781.01</v>
      </c>
      <c r="G4253" s="45">
        <v>19970.990000000002</v>
      </c>
      <c r="H4253" s="45">
        <v>1046309.13</v>
      </c>
      <c r="I4253" s="45">
        <v>43359.199999999997</v>
      </c>
      <c r="J4253" s="45">
        <v>531923.43000000005</v>
      </c>
      <c r="K4253" s="45">
        <f>SUM(F4253:J4253)</f>
        <v>2816343.7600000002</v>
      </c>
    </row>
    <row r="4254" spans="1:11" x14ac:dyDescent="0.25">
      <c r="A4254" s="321"/>
      <c r="B4254" s="322" t="s">
        <v>15</v>
      </c>
      <c r="C4254" s="355"/>
      <c r="D4254" s="355"/>
      <c r="E4254" s="40"/>
      <c r="F4254" s="45">
        <v>177000</v>
      </c>
      <c r="G4254" s="45">
        <v>177000</v>
      </c>
      <c r="H4254" s="45">
        <v>230100</v>
      </c>
      <c r="I4254" s="45">
        <v>194700</v>
      </c>
      <c r="J4254" s="45">
        <v>17700</v>
      </c>
      <c r="K4254" s="45">
        <f t="shared" ref="K4254:K4264" si="235">SUM(F4254:J4254)</f>
        <v>796500</v>
      </c>
    </row>
    <row r="4255" spans="1:11" x14ac:dyDescent="0.25">
      <c r="A4255" s="313"/>
      <c r="B4255" s="314" t="s">
        <v>16</v>
      </c>
      <c r="C4255" s="315"/>
      <c r="D4255" s="315"/>
      <c r="E4255" s="40"/>
      <c r="F4255" s="45">
        <v>0</v>
      </c>
      <c r="G4255" s="45">
        <v>190315</v>
      </c>
      <c r="H4255" s="45">
        <v>0</v>
      </c>
      <c r="I4255" s="45">
        <v>246555</v>
      </c>
      <c r="J4255" s="45">
        <v>45650</v>
      </c>
      <c r="K4255" s="45">
        <f t="shared" si="235"/>
        <v>482520</v>
      </c>
    </row>
    <row r="4256" spans="1:11" x14ac:dyDescent="0.25">
      <c r="A4256" s="313"/>
      <c r="B4256" s="355" t="s">
        <v>17</v>
      </c>
      <c r="C4256" s="355"/>
      <c r="D4256" s="355"/>
      <c r="E4256" s="40"/>
      <c r="F4256" s="45">
        <v>0</v>
      </c>
      <c r="G4256" s="45">
        <v>0</v>
      </c>
      <c r="H4256" s="45">
        <v>50000</v>
      </c>
      <c r="I4256" s="45">
        <v>0</v>
      </c>
      <c r="J4256" s="45">
        <v>0</v>
      </c>
      <c r="K4256" s="45">
        <f t="shared" si="235"/>
        <v>50000</v>
      </c>
    </row>
    <row r="4257" spans="1:11" x14ac:dyDescent="0.25">
      <c r="A4257" s="313"/>
      <c r="B4257" s="314" t="s">
        <v>18</v>
      </c>
      <c r="C4257" s="315"/>
      <c r="D4257" s="315"/>
      <c r="E4257" s="52"/>
      <c r="F4257" s="45">
        <v>1120643.4099999999</v>
      </c>
      <c r="G4257" s="45">
        <v>727643.43</v>
      </c>
      <c r="H4257" s="45">
        <v>898861.43</v>
      </c>
      <c r="I4257" s="45">
        <v>1975184.47</v>
      </c>
      <c r="J4257" s="45">
        <v>1256674.1100000001</v>
      </c>
      <c r="K4257" s="45">
        <f t="shared" si="235"/>
        <v>5979006.8500000006</v>
      </c>
    </row>
    <row r="4258" spans="1:11" x14ac:dyDescent="0.25">
      <c r="A4258" s="313"/>
      <c r="B4258" s="314" t="s">
        <v>19</v>
      </c>
      <c r="C4258" s="315"/>
      <c r="D4258" s="315"/>
      <c r="E4258" s="40"/>
      <c r="F4258" s="45">
        <v>2526165.11</v>
      </c>
      <c r="G4258" s="45">
        <v>0</v>
      </c>
      <c r="H4258" s="45">
        <v>209323</v>
      </c>
      <c r="I4258" s="45">
        <v>118940</v>
      </c>
      <c r="J4258" s="45">
        <v>103910</v>
      </c>
      <c r="K4258" s="45">
        <f t="shared" si="235"/>
        <v>2958338.11</v>
      </c>
    </row>
    <row r="4259" spans="1:11" x14ac:dyDescent="0.25">
      <c r="A4259" s="313"/>
      <c r="B4259" s="314" t="s">
        <v>197</v>
      </c>
      <c r="C4259" s="315"/>
      <c r="D4259" s="315"/>
      <c r="E4259" s="40"/>
      <c r="F4259" s="45">
        <v>0</v>
      </c>
      <c r="G4259" s="45">
        <v>0</v>
      </c>
      <c r="H4259" s="45">
        <v>0</v>
      </c>
      <c r="I4259" s="45">
        <v>0</v>
      </c>
      <c r="J4259" s="45">
        <v>0</v>
      </c>
      <c r="K4259" s="45">
        <f t="shared" si="235"/>
        <v>0</v>
      </c>
    </row>
    <row r="4260" spans="1:11" x14ac:dyDescent="0.25">
      <c r="A4260" s="313"/>
      <c r="B4260" s="322" t="s">
        <v>20</v>
      </c>
      <c r="C4260" s="315"/>
      <c r="D4260" s="315"/>
      <c r="E4260" s="40"/>
      <c r="F4260" s="45">
        <v>249830</v>
      </c>
      <c r="G4260" s="45">
        <v>398000</v>
      </c>
      <c r="H4260" s="45">
        <v>249970</v>
      </c>
      <c r="I4260" s="45">
        <v>249950</v>
      </c>
      <c r="J4260" s="45">
        <v>250250</v>
      </c>
      <c r="K4260" s="45">
        <f t="shared" si="235"/>
        <v>1398000</v>
      </c>
    </row>
    <row r="4261" spans="1:11" x14ac:dyDescent="0.25">
      <c r="A4261" s="313"/>
      <c r="B4261" s="355" t="s">
        <v>21</v>
      </c>
      <c r="C4261" s="355"/>
      <c r="D4261" s="355"/>
      <c r="E4261" s="355"/>
      <c r="F4261" s="45">
        <v>0</v>
      </c>
      <c r="G4261" s="45">
        <v>0</v>
      </c>
      <c r="H4261" s="45">
        <v>0</v>
      </c>
      <c r="I4261" s="45">
        <v>0</v>
      </c>
      <c r="J4261" s="45">
        <v>0</v>
      </c>
      <c r="K4261" s="45">
        <f t="shared" si="235"/>
        <v>0</v>
      </c>
    </row>
    <row r="4262" spans="1:11" x14ac:dyDescent="0.25">
      <c r="A4262" s="313"/>
      <c r="B4262" s="322" t="s">
        <v>22</v>
      </c>
      <c r="C4262" s="355"/>
      <c r="D4262" s="355"/>
      <c r="E4262" s="355"/>
      <c r="F4262" s="45">
        <v>303710</v>
      </c>
      <c r="G4262" s="45">
        <v>0</v>
      </c>
      <c r="H4262" s="45">
        <v>274000</v>
      </c>
      <c r="I4262" s="45">
        <v>124000</v>
      </c>
      <c r="J4262" s="45">
        <v>21240</v>
      </c>
      <c r="K4262" s="45">
        <f t="shared" si="235"/>
        <v>722950</v>
      </c>
    </row>
    <row r="4263" spans="1:11" x14ac:dyDescent="0.25">
      <c r="A4263" s="313"/>
      <c r="B4263" s="322" t="s">
        <v>23</v>
      </c>
      <c r="C4263" s="355"/>
      <c r="D4263" s="355"/>
      <c r="E4263" s="40"/>
      <c r="F4263" s="45">
        <v>0</v>
      </c>
      <c r="G4263" s="45">
        <v>0</v>
      </c>
      <c r="H4263" s="45">
        <v>0</v>
      </c>
      <c r="I4263" s="45">
        <v>0</v>
      </c>
      <c r="J4263" s="45">
        <v>0</v>
      </c>
      <c r="K4263" s="45">
        <f>SUM(F4263:J4263)</f>
        <v>0</v>
      </c>
    </row>
    <row r="4264" spans="1:11" x14ac:dyDescent="0.25">
      <c r="A4264" s="313"/>
      <c r="B4264" s="355" t="s">
        <v>215</v>
      </c>
      <c r="C4264" s="355"/>
      <c r="D4264" s="355"/>
      <c r="E4264" s="40"/>
      <c r="F4264" s="45">
        <v>0</v>
      </c>
      <c r="G4264" s="45">
        <v>234820</v>
      </c>
      <c r="H4264" s="45">
        <v>699651.5</v>
      </c>
      <c r="I4264" s="45">
        <v>675454.07</v>
      </c>
      <c r="J4264" s="45">
        <v>0</v>
      </c>
      <c r="K4264" s="45">
        <f t="shared" si="235"/>
        <v>1609925.5699999998</v>
      </c>
    </row>
    <row r="4265" spans="1:11" x14ac:dyDescent="0.25">
      <c r="A4265" s="316" t="s">
        <v>24</v>
      </c>
      <c r="B4265" s="320" t="s">
        <v>25</v>
      </c>
      <c r="C4265" s="315"/>
      <c r="D4265" s="40"/>
      <c r="E4265" s="40"/>
      <c r="F4265" s="41">
        <f>+F4268+F4266+F4267+F4269+F4270+F4271+F4272</f>
        <v>1895053.54</v>
      </c>
      <c r="G4265" s="41">
        <f>+G4268+G4266+G4267+G4269+G4270+G4271+G4272+G4275</f>
        <v>1509152.9300000002</v>
      </c>
      <c r="H4265" s="41">
        <f>+H4268+H4266+H4267+H4269+H4270+H4271+H4272+H4275</f>
        <v>191904.38</v>
      </c>
      <c r="I4265" s="41">
        <f>SUM(I4266:I4275)</f>
        <v>2717212.2</v>
      </c>
      <c r="J4265" s="41">
        <f>SUM(J4266:J4275)</f>
        <v>6823929.9800000004</v>
      </c>
      <c r="K4265" s="41">
        <f>SUM(K4266:K4275)</f>
        <v>13137253.030000001</v>
      </c>
    </row>
    <row r="4266" spans="1:11" x14ac:dyDescent="0.25">
      <c r="A4266" s="313"/>
      <c r="B4266" s="355" t="s">
        <v>216</v>
      </c>
      <c r="C4266" s="355"/>
      <c r="D4266" s="355"/>
      <c r="E4266" s="40"/>
      <c r="F4266" s="45">
        <v>132297.19</v>
      </c>
      <c r="G4266" s="45">
        <v>159401.37</v>
      </c>
      <c r="H4266" s="45">
        <v>150924.28</v>
      </c>
      <c r="I4266" s="45">
        <v>181569.2</v>
      </c>
      <c r="J4266" s="45">
        <v>118318.14</v>
      </c>
      <c r="K4266" s="45">
        <f>SUM(F4266:J4266)</f>
        <v>742510.18</v>
      </c>
    </row>
    <row r="4267" spans="1:11" x14ac:dyDescent="0.25">
      <c r="A4267" s="313"/>
      <c r="B4267" s="314" t="s">
        <v>26</v>
      </c>
      <c r="C4267" s="315"/>
      <c r="D4267" s="315"/>
      <c r="E4267" s="40"/>
      <c r="F4267" s="45">
        <v>151545.63</v>
      </c>
      <c r="G4267" s="45">
        <v>0</v>
      </c>
      <c r="H4267" s="45">
        <v>0</v>
      </c>
      <c r="I4267" s="45">
        <v>139605.79999999999</v>
      </c>
      <c r="J4267" s="45">
        <v>236401.2</v>
      </c>
      <c r="K4267" s="45">
        <f t="shared" ref="K4267:K4275" si="236">SUM(F4267:J4267)</f>
        <v>527552.63</v>
      </c>
    </row>
    <row r="4268" spans="1:11" x14ac:dyDescent="0.25">
      <c r="A4268" s="313"/>
      <c r="B4268" s="355" t="s">
        <v>217</v>
      </c>
      <c r="C4268" s="355"/>
      <c r="D4268" s="355"/>
      <c r="E4268" s="40"/>
      <c r="F4268" s="45">
        <v>0</v>
      </c>
      <c r="G4268" s="45">
        <v>0</v>
      </c>
      <c r="H4268" s="45">
        <v>0</v>
      </c>
      <c r="I4268" s="45">
        <v>0</v>
      </c>
      <c r="J4268" s="45">
        <v>1888</v>
      </c>
      <c r="K4268" s="45">
        <f t="shared" si="236"/>
        <v>1888</v>
      </c>
    </row>
    <row r="4269" spans="1:11" x14ac:dyDescent="0.25">
      <c r="A4269" s="313"/>
      <c r="B4269" s="355" t="s">
        <v>27</v>
      </c>
      <c r="C4269" s="355"/>
      <c r="D4269" s="355"/>
      <c r="E4269" s="40"/>
      <c r="F4269" s="45">
        <v>0</v>
      </c>
      <c r="G4269" s="45">
        <v>0</v>
      </c>
      <c r="H4269" s="45">
        <v>0</v>
      </c>
      <c r="I4269" s="45">
        <v>0</v>
      </c>
      <c r="J4269" s="45">
        <v>0</v>
      </c>
      <c r="K4269" s="45">
        <f t="shared" si="236"/>
        <v>0</v>
      </c>
    </row>
    <row r="4270" spans="1:11" x14ac:dyDescent="0.25">
      <c r="A4270" s="313"/>
      <c r="B4270" s="355" t="s">
        <v>218</v>
      </c>
      <c r="C4270" s="355"/>
      <c r="D4270" s="355"/>
      <c r="E4270" s="40"/>
      <c r="F4270" s="45">
        <v>0</v>
      </c>
      <c r="G4270" s="45">
        <v>0</v>
      </c>
      <c r="H4270" s="45">
        <v>0</v>
      </c>
      <c r="I4270" s="45">
        <v>0</v>
      </c>
      <c r="J4270" s="45">
        <v>132031.38</v>
      </c>
      <c r="K4270" s="45">
        <f t="shared" si="236"/>
        <v>132031.38</v>
      </c>
    </row>
    <row r="4271" spans="1:11" x14ac:dyDescent="0.25">
      <c r="A4271" s="313"/>
      <c r="B4271" s="355" t="s">
        <v>219</v>
      </c>
      <c r="C4271" s="355"/>
      <c r="D4271" s="355"/>
      <c r="E4271" s="40"/>
      <c r="F4271" s="45">
        <v>0</v>
      </c>
      <c r="G4271" s="45">
        <v>0</v>
      </c>
      <c r="H4271" s="45">
        <v>0</v>
      </c>
      <c r="I4271" s="45">
        <v>0</v>
      </c>
      <c r="J4271" s="45">
        <v>1899919.22</v>
      </c>
      <c r="K4271" s="45">
        <f t="shared" si="236"/>
        <v>1899919.22</v>
      </c>
    </row>
    <row r="4272" spans="1:11" x14ac:dyDescent="0.25">
      <c r="A4272" s="313"/>
      <c r="B4272" s="322" t="s">
        <v>200</v>
      </c>
      <c r="C4272" s="355"/>
      <c r="D4272" s="355"/>
      <c r="E4272" s="40"/>
      <c r="F4272" s="45">
        <v>1611210.72</v>
      </c>
      <c r="G4272" s="45">
        <v>1324027.56</v>
      </c>
      <c r="H4272" s="45">
        <v>40980.1</v>
      </c>
      <c r="I4272" s="45">
        <v>1255400</v>
      </c>
      <c r="J4272" s="45">
        <v>3006443.62</v>
      </c>
      <c r="K4272" s="45">
        <f t="shared" si="236"/>
        <v>7238062.0000000009</v>
      </c>
    </row>
    <row r="4273" spans="1:11" x14ac:dyDescent="0.25">
      <c r="A4273" s="313"/>
      <c r="B4273" s="54" t="s">
        <v>30</v>
      </c>
      <c r="C4273" s="355"/>
      <c r="D4273" s="355"/>
      <c r="E4273" s="54"/>
      <c r="F4273" s="45">
        <v>0</v>
      </c>
      <c r="G4273" s="45">
        <v>0</v>
      </c>
      <c r="H4273" s="45">
        <v>0</v>
      </c>
      <c r="I4273" s="45">
        <v>0</v>
      </c>
      <c r="J4273" s="45">
        <v>0</v>
      </c>
      <c r="K4273" s="45">
        <f t="shared" si="236"/>
        <v>0</v>
      </c>
    </row>
    <row r="4274" spans="1:11" x14ac:dyDescent="0.25">
      <c r="A4274" s="313"/>
      <c r="B4274" s="54" t="s">
        <v>31</v>
      </c>
      <c r="C4274" s="355"/>
      <c r="D4274" s="355"/>
      <c r="E4274" s="54"/>
      <c r="F4274" s="45">
        <v>0</v>
      </c>
      <c r="G4274" s="45">
        <v>0</v>
      </c>
      <c r="H4274" s="45">
        <v>0</v>
      </c>
      <c r="I4274" s="45">
        <v>0</v>
      </c>
      <c r="J4274" s="45">
        <v>0</v>
      </c>
      <c r="K4274" s="45">
        <f t="shared" si="236"/>
        <v>0</v>
      </c>
    </row>
    <row r="4275" spans="1:11" x14ac:dyDescent="0.25">
      <c r="A4275" s="313"/>
      <c r="B4275" s="355" t="s">
        <v>32</v>
      </c>
      <c r="C4275" s="355"/>
      <c r="D4275" s="355"/>
      <c r="E4275" s="40"/>
      <c r="F4275" s="45">
        <v>0</v>
      </c>
      <c r="G4275" s="45">
        <v>25724</v>
      </c>
      <c r="H4275" s="45">
        <v>0</v>
      </c>
      <c r="I4275" s="45">
        <v>1140637.2</v>
      </c>
      <c r="J4275" s="45">
        <v>1428928.42</v>
      </c>
      <c r="K4275" s="45">
        <f t="shared" si="236"/>
        <v>2595289.62</v>
      </c>
    </row>
    <row r="4276" spans="1:11" x14ac:dyDescent="0.25">
      <c r="A4276" s="316" t="s">
        <v>33</v>
      </c>
      <c r="B4276" s="320" t="s">
        <v>34</v>
      </c>
      <c r="C4276" s="315"/>
      <c r="D4276" s="40"/>
      <c r="E4276" s="40"/>
      <c r="F4276" s="41">
        <v>0</v>
      </c>
      <c r="G4276" s="41">
        <v>0</v>
      </c>
      <c r="H4276" s="41">
        <v>0</v>
      </c>
      <c r="I4276" s="41">
        <v>0</v>
      </c>
      <c r="J4276" s="41">
        <v>0</v>
      </c>
      <c r="K4276" s="41">
        <v>0</v>
      </c>
    </row>
    <row r="4277" spans="1:11" x14ac:dyDescent="0.25">
      <c r="A4277" s="313"/>
      <c r="B4277" s="411" t="s">
        <v>35</v>
      </c>
      <c r="C4277" s="411"/>
      <c r="D4277" s="411"/>
      <c r="E4277" s="411"/>
      <c r="F4277" s="45">
        <v>0</v>
      </c>
      <c r="G4277" s="45">
        <v>0</v>
      </c>
      <c r="H4277" s="45">
        <v>0</v>
      </c>
      <c r="I4277" s="45">
        <v>0</v>
      </c>
      <c r="J4277" s="45">
        <v>0</v>
      </c>
      <c r="K4277" s="45">
        <f t="shared" ref="K4277:K4288" si="237">SUM(F4277:F4277)</f>
        <v>0</v>
      </c>
    </row>
    <row r="4278" spans="1:11" x14ac:dyDescent="0.25">
      <c r="A4278" s="313"/>
      <c r="B4278" s="322" t="s">
        <v>36</v>
      </c>
      <c r="C4278" s="355"/>
      <c r="D4278" s="355"/>
      <c r="E4278" s="355"/>
      <c r="F4278" s="45">
        <v>0</v>
      </c>
      <c r="G4278" s="45">
        <v>0</v>
      </c>
      <c r="H4278" s="45">
        <v>0</v>
      </c>
      <c r="I4278" s="45">
        <v>0</v>
      </c>
      <c r="J4278" s="45">
        <v>0</v>
      </c>
      <c r="K4278" s="45">
        <f t="shared" si="237"/>
        <v>0</v>
      </c>
    </row>
    <row r="4279" spans="1:11" x14ac:dyDescent="0.25">
      <c r="A4279" s="313"/>
      <c r="B4279" s="322" t="s">
        <v>37</v>
      </c>
      <c r="C4279" s="355"/>
      <c r="D4279" s="355"/>
      <c r="E4279" s="40"/>
      <c r="F4279" s="45">
        <v>0</v>
      </c>
      <c r="G4279" s="45">
        <v>0</v>
      </c>
      <c r="H4279" s="45">
        <v>0</v>
      </c>
      <c r="I4279" s="45">
        <v>0</v>
      </c>
      <c r="J4279" s="45">
        <v>0</v>
      </c>
      <c r="K4279" s="45">
        <f t="shared" si="237"/>
        <v>0</v>
      </c>
    </row>
    <row r="4280" spans="1:11" x14ac:dyDescent="0.25">
      <c r="A4280" s="313"/>
      <c r="B4280" s="322" t="s">
        <v>38</v>
      </c>
      <c r="C4280" s="355"/>
      <c r="D4280" s="355"/>
      <c r="E4280" s="40"/>
      <c r="F4280" s="45">
        <v>0</v>
      </c>
      <c r="G4280" s="45">
        <v>0</v>
      </c>
      <c r="H4280" s="45">
        <v>0</v>
      </c>
      <c r="I4280" s="45">
        <v>0</v>
      </c>
      <c r="J4280" s="45">
        <v>0</v>
      </c>
      <c r="K4280" s="45">
        <f t="shared" si="237"/>
        <v>0</v>
      </c>
    </row>
    <row r="4281" spans="1:11" x14ac:dyDescent="0.25">
      <c r="A4281" s="313"/>
      <c r="B4281" s="322" t="s">
        <v>39</v>
      </c>
      <c r="C4281" s="355"/>
      <c r="D4281" s="355"/>
      <c r="E4281" s="40"/>
      <c r="F4281" s="45">
        <v>0</v>
      </c>
      <c r="G4281" s="45">
        <v>0</v>
      </c>
      <c r="H4281" s="45">
        <v>0</v>
      </c>
      <c r="I4281" s="45">
        <v>0</v>
      </c>
      <c r="J4281" s="45">
        <v>0</v>
      </c>
      <c r="K4281" s="45">
        <f t="shared" si="237"/>
        <v>0</v>
      </c>
    </row>
    <row r="4282" spans="1:11" x14ac:dyDescent="0.25">
      <c r="A4282" s="313"/>
      <c r="B4282" s="322" t="s">
        <v>40</v>
      </c>
      <c r="C4282" s="355"/>
      <c r="D4282" s="355"/>
      <c r="E4282" s="40"/>
      <c r="F4282" s="45">
        <v>0</v>
      </c>
      <c r="G4282" s="45">
        <v>0</v>
      </c>
      <c r="H4282" s="45">
        <v>0</v>
      </c>
      <c r="I4282" s="45">
        <v>0</v>
      </c>
      <c r="J4282" s="45">
        <v>0</v>
      </c>
      <c r="K4282" s="45">
        <f t="shared" si="237"/>
        <v>0</v>
      </c>
    </row>
    <row r="4283" spans="1:11" x14ac:dyDescent="0.25">
      <c r="A4283" s="313"/>
      <c r="B4283" s="322" t="s">
        <v>41</v>
      </c>
      <c r="C4283" s="355"/>
      <c r="D4283" s="355"/>
      <c r="E4283" s="40"/>
      <c r="F4283" s="45">
        <v>0</v>
      </c>
      <c r="G4283" s="45">
        <v>0</v>
      </c>
      <c r="H4283" s="45">
        <v>0</v>
      </c>
      <c r="I4283" s="45">
        <v>0</v>
      </c>
      <c r="J4283" s="45">
        <v>0</v>
      </c>
      <c r="K4283" s="45">
        <f t="shared" si="237"/>
        <v>0</v>
      </c>
    </row>
    <row r="4284" spans="1:11" x14ac:dyDescent="0.25">
      <c r="A4284" s="313"/>
      <c r="B4284" s="322" t="s">
        <v>42</v>
      </c>
      <c r="C4284" s="355"/>
      <c r="D4284" s="355"/>
      <c r="E4284" s="40"/>
      <c r="F4284" s="45">
        <v>0</v>
      </c>
      <c r="G4284" s="45">
        <v>0</v>
      </c>
      <c r="H4284" s="45">
        <v>0</v>
      </c>
      <c r="I4284" s="45">
        <v>0</v>
      </c>
      <c r="J4284" s="45">
        <v>0</v>
      </c>
      <c r="K4284" s="45">
        <f t="shared" si="237"/>
        <v>0</v>
      </c>
    </row>
    <row r="4285" spans="1:11" x14ac:dyDescent="0.25">
      <c r="A4285" s="313"/>
      <c r="B4285" s="322" t="s">
        <v>41</v>
      </c>
      <c r="C4285" s="355"/>
      <c r="D4285" s="355"/>
      <c r="E4285" s="40"/>
      <c r="F4285" s="45">
        <v>0</v>
      </c>
      <c r="G4285" s="45">
        <v>0</v>
      </c>
      <c r="H4285" s="45">
        <v>0</v>
      </c>
      <c r="I4285" s="45">
        <v>0</v>
      </c>
      <c r="J4285" s="45">
        <v>0</v>
      </c>
      <c r="K4285" s="45">
        <f t="shared" si="237"/>
        <v>0</v>
      </c>
    </row>
    <row r="4286" spans="1:11" x14ac:dyDescent="0.25">
      <c r="A4286" s="55"/>
      <c r="B4286" s="40" t="s">
        <v>43</v>
      </c>
      <c r="C4286" s="40"/>
      <c r="D4286" s="40"/>
      <c r="E4286" s="40"/>
      <c r="F4286" s="45">
        <v>0</v>
      </c>
      <c r="G4286" s="45">
        <v>0</v>
      </c>
      <c r="H4286" s="45">
        <v>0</v>
      </c>
      <c r="I4286" s="45">
        <v>0</v>
      </c>
      <c r="J4286" s="45">
        <v>0</v>
      </c>
      <c r="K4286" s="45">
        <f t="shared" si="237"/>
        <v>0</v>
      </c>
    </row>
    <row r="4287" spans="1:11" x14ac:dyDescent="0.25">
      <c r="A4287" s="55"/>
      <c r="B4287" s="40" t="s">
        <v>44</v>
      </c>
      <c r="C4287" s="40"/>
      <c r="D4287" s="40"/>
      <c r="E4287" s="40"/>
      <c r="F4287" s="45">
        <v>0</v>
      </c>
      <c r="G4287" s="45">
        <v>0</v>
      </c>
      <c r="H4287" s="45">
        <v>0</v>
      </c>
      <c r="I4287" s="45">
        <v>0</v>
      </c>
      <c r="J4287" s="45">
        <v>0</v>
      </c>
      <c r="K4287" s="45">
        <f t="shared" si="237"/>
        <v>0</v>
      </c>
    </row>
    <row r="4288" spans="1:11" x14ac:dyDescent="0.25">
      <c r="A4288" s="55"/>
      <c r="B4288" s="40" t="s">
        <v>45</v>
      </c>
      <c r="C4288" s="40"/>
      <c r="D4288" s="40"/>
      <c r="E4288" s="40"/>
      <c r="F4288" s="45">
        <v>0</v>
      </c>
      <c r="G4288" s="45">
        <v>0</v>
      </c>
      <c r="H4288" s="45">
        <v>0</v>
      </c>
      <c r="I4288" s="45">
        <v>0</v>
      </c>
      <c r="J4288" s="45">
        <v>0</v>
      </c>
      <c r="K4288" s="45">
        <f t="shared" si="237"/>
        <v>0</v>
      </c>
    </row>
    <row r="4289" spans="1:11" x14ac:dyDescent="0.25">
      <c r="A4289" s="323" t="s">
        <v>46</v>
      </c>
      <c r="B4289" s="52" t="s">
        <v>47</v>
      </c>
      <c r="C4289" s="40"/>
      <c r="D4289" s="40"/>
      <c r="E4289" s="40"/>
      <c r="F4289" s="41">
        <v>0</v>
      </c>
      <c r="G4289" s="41">
        <v>0</v>
      </c>
      <c r="H4289" s="41">
        <v>0</v>
      </c>
      <c r="I4289" s="41">
        <v>0</v>
      </c>
      <c r="J4289" s="41">
        <v>0</v>
      </c>
      <c r="K4289" s="41">
        <v>0</v>
      </c>
    </row>
    <row r="4290" spans="1:11" x14ac:dyDescent="0.25">
      <c r="A4290" s="55"/>
      <c r="B4290" s="40" t="s">
        <v>48</v>
      </c>
      <c r="C4290" s="40"/>
      <c r="D4290" s="40"/>
      <c r="E4290" s="40"/>
      <c r="F4290" s="45">
        <v>0</v>
      </c>
      <c r="G4290" s="45">
        <v>0</v>
      </c>
      <c r="H4290" s="45">
        <v>0</v>
      </c>
      <c r="I4290" s="45">
        <v>0</v>
      </c>
      <c r="J4290" s="45">
        <v>0</v>
      </c>
      <c r="K4290" s="45">
        <f t="shared" ref="K4290:K4301" si="238">SUM(F4290:F4290)</f>
        <v>0</v>
      </c>
    </row>
    <row r="4291" spans="1:11" x14ac:dyDescent="0.25">
      <c r="A4291" s="55"/>
      <c r="B4291" s="40" t="s">
        <v>49</v>
      </c>
      <c r="C4291" s="40"/>
      <c r="D4291" s="40"/>
      <c r="E4291" s="40"/>
      <c r="F4291" s="45">
        <v>0</v>
      </c>
      <c r="G4291" s="45">
        <v>0</v>
      </c>
      <c r="H4291" s="45">
        <v>0</v>
      </c>
      <c r="I4291" s="45">
        <v>0</v>
      </c>
      <c r="J4291" s="45">
        <v>0</v>
      </c>
      <c r="K4291" s="45">
        <f t="shared" si="238"/>
        <v>0</v>
      </c>
    </row>
    <row r="4292" spans="1:11" x14ac:dyDescent="0.25">
      <c r="A4292" s="55"/>
      <c r="B4292" s="40" t="s">
        <v>37</v>
      </c>
      <c r="C4292" s="40"/>
      <c r="D4292" s="40"/>
      <c r="E4292" s="40"/>
      <c r="F4292" s="45">
        <v>0</v>
      </c>
      <c r="G4292" s="45">
        <v>0</v>
      </c>
      <c r="H4292" s="45">
        <v>0</v>
      </c>
      <c r="I4292" s="45">
        <v>0</v>
      </c>
      <c r="J4292" s="45">
        <v>0</v>
      </c>
      <c r="K4292" s="45">
        <f t="shared" si="238"/>
        <v>0</v>
      </c>
    </row>
    <row r="4293" spans="1:11" x14ac:dyDescent="0.25">
      <c r="A4293" s="55"/>
      <c r="B4293" s="40" t="s">
        <v>50</v>
      </c>
      <c r="C4293" s="40"/>
      <c r="D4293" s="40"/>
      <c r="E4293" s="40"/>
      <c r="F4293" s="45">
        <v>0</v>
      </c>
      <c r="G4293" s="45">
        <v>0</v>
      </c>
      <c r="H4293" s="45">
        <v>0</v>
      </c>
      <c r="I4293" s="45">
        <v>0</v>
      </c>
      <c r="J4293" s="45">
        <v>0</v>
      </c>
      <c r="K4293" s="45">
        <f t="shared" si="238"/>
        <v>0</v>
      </c>
    </row>
    <row r="4294" spans="1:11" x14ac:dyDescent="0.25">
      <c r="A4294" s="55"/>
      <c r="B4294" s="40" t="s">
        <v>39</v>
      </c>
      <c r="C4294" s="40"/>
      <c r="D4294" s="40"/>
      <c r="E4294" s="40"/>
      <c r="F4294" s="45">
        <v>0</v>
      </c>
      <c r="G4294" s="45">
        <v>0</v>
      </c>
      <c r="H4294" s="45">
        <v>0</v>
      </c>
      <c r="I4294" s="45">
        <v>0</v>
      </c>
      <c r="J4294" s="45">
        <v>0</v>
      </c>
      <c r="K4294" s="45">
        <f t="shared" si="238"/>
        <v>0</v>
      </c>
    </row>
    <row r="4295" spans="1:11" x14ac:dyDescent="0.25">
      <c r="A4295" s="323"/>
      <c r="B4295" s="40" t="s">
        <v>51</v>
      </c>
      <c r="C4295" s="40"/>
      <c r="D4295" s="40"/>
      <c r="E4295" s="40"/>
      <c r="F4295" s="45">
        <v>0</v>
      </c>
      <c r="G4295" s="45">
        <v>0</v>
      </c>
      <c r="H4295" s="45">
        <v>0</v>
      </c>
      <c r="I4295" s="45">
        <v>0</v>
      </c>
      <c r="J4295" s="45">
        <v>0</v>
      </c>
      <c r="K4295" s="45">
        <f t="shared" si="238"/>
        <v>0</v>
      </c>
    </row>
    <row r="4296" spans="1:11" x14ac:dyDescent="0.25">
      <c r="A4296" s="55"/>
      <c r="B4296" s="322" t="s">
        <v>41</v>
      </c>
      <c r="C4296" s="322"/>
      <c r="D4296" s="322"/>
      <c r="E4296" s="322"/>
      <c r="F4296" s="45">
        <v>0</v>
      </c>
      <c r="G4296" s="45">
        <v>0</v>
      </c>
      <c r="H4296" s="45">
        <v>0</v>
      </c>
      <c r="I4296" s="45">
        <v>0</v>
      </c>
      <c r="J4296" s="45">
        <v>0</v>
      </c>
      <c r="K4296" s="45">
        <f t="shared" si="238"/>
        <v>0</v>
      </c>
    </row>
    <row r="4297" spans="1:11" x14ac:dyDescent="0.25">
      <c r="A4297" s="313"/>
      <c r="B4297" s="322" t="s">
        <v>52</v>
      </c>
      <c r="C4297" s="322"/>
      <c r="D4297" s="322"/>
      <c r="E4297" s="322"/>
      <c r="F4297" s="45">
        <v>0</v>
      </c>
      <c r="G4297" s="45">
        <v>0</v>
      </c>
      <c r="H4297" s="45">
        <v>0</v>
      </c>
      <c r="I4297" s="45">
        <v>0</v>
      </c>
      <c r="J4297" s="45">
        <v>0</v>
      </c>
      <c r="K4297" s="45">
        <f t="shared" si="238"/>
        <v>0</v>
      </c>
    </row>
    <row r="4298" spans="1:11" x14ac:dyDescent="0.25">
      <c r="A4298" s="313"/>
      <c r="B4298" s="322" t="s">
        <v>41</v>
      </c>
      <c r="C4298" s="322"/>
      <c r="D4298" s="322"/>
      <c r="E4298" s="322"/>
      <c r="F4298" s="45">
        <v>0</v>
      </c>
      <c r="G4298" s="45">
        <v>0</v>
      </c>
      <c r="H4298" s="45">
        <v>0</v>
      </c>
      <c r="I4298" s="45">
        <v>0</v>
      </c>
      <c r="J4298" s="45">
        <v>0</v>
      </c>
      <c r="K4298" s="45">
        <f t="shared" si="238"/>
        <v>0</v>
      </c>
    </row>
    <row r="4299" spans="1:11" x14ac:dyDescent="0.25">
      <c r="A4299" s="313"/>
      <c r="B4299" s="322" t="s">
        <v>53</v>
      </c>
      <c r="C4299" s="322"/>
      <c r="D4299" s="322"/>
      <c r="E4299" s="322"/>
      <c r="F4299" s="45">
        <v>0</v>
      </c>
      <c r="G4299" s="45">
        <v>0</v>
      </c>
      <c r="H4299" s="45">
        <v>0</v>
      </c>
      <c r="I4299" s="45">
        <v>0</v>
      </c>
      <c r="J4299" s="45">
        <v>0</v>
      </c>
      <c r="K4299" s="45">
        <f t="shared" si="238"/>
        <v>0</v>
      </c>
    </row>
    <row r="4300" spans="1:11" x14ac:dyDescent="0.25">
      <c r="A4300" s="313"/>
      <c r="B4300" s="322" t="s">
        <v>54</v>
      </c>
      <c r="C4300" s="322"/>
      <c r="D4300" s="322"/>
      <c r="E4300" s="322"/>
      <c r="F4300" s="45">
        <v>0</v>
      </c>
      <c r="G4300" s="45">
        <v>0</v>
      </c>
      <c r="H4300" s="45">
        <v>0</v>
      </c>
      <c r="I4300" s="45">
        <v>0</v>
      </c>
      <c r="J4300" s="45">
        <v>0</v>
      </c>
      <c r="K4300" s="45">
        <f t="shared" si="238"/>
        <v>0</v>
      </c>
    </row>
    <row r="4301" spans="1:11" x14ac:dyDescent="0.25">
      <c r="A4301" s="313"/>
      <c r="B4301" s="322" t="s">
        <v>45</v>
      </c>
      <c r="C4301" s="322"/>
      <c r="D4301" s="322"/>
      <c r="E4301" s="322"/>
      <c r="F4301" s="45">
        <v>0</v>
      </c>
      <c r="G4301" s="45">
        <v>0</v>
      </c>
      <c r="H4301" s="45">
        <v>0</v>
      </c>
      <c r="I4301" s="45">
        <v>0</v>
      </c>
      <c r="J4301" s="45">
        <v>0</v>
      </c>
      <c r="K4301" s="45">
        <f t="shared" si="238"/>
        <v>0</v>
      </c>
    </row>
    <row r="4302" spans="1:11" x14ac:dyDescent="0.25">
      <c r="A4302" s="79" t="s">
        <v>55</v>
      </c>
      <c r="B4302" s="2" t="s">
        <v>56</v>
      </c>
      <c r="C4302" s="322"/>
      <c r="D4302" s="322"/>
      <c r="E4302" s="322"/>
      <c r="F4302" s="41">
        <v>0</v>
      </c>
      <c r="G4302" s="41">
        <v>0</v>
      </c>
      <c r="H4302" s="41">
        <v>0</v>
      </c>
      <c r="I4302" s="41">
        <f>SUM(I4303:I4309)</f>
        <v>1159744.8999999999</v>
      </c>
      <c r="J4302" s="41">
        <f>SUM(J4303:J4311)</f>
        <v>1815040.8499999999</v>
      </c>
      <c r="K4302" s="41">
        <f>SUM(K4303:K4312)</f>
        <v>2974785.75</v>
      </c>
    </row>
    <row r="4303" spans="1:11" x14ac:dyDescent="0.25">
      <c r="A4303" s="313"/>
      <c r="B4303" s="322" t="s">
        <v>57</v>
      </c>
      <c r="C4303" s="322"/>
      <c r="D4303" s="322"/>
      <c r="E4303" s="322"/>
      <c r="F4303" s="45">
        <v>0</v>
      </c>
      <c r="G4303" s="45">
        <v>0</v>
      </c>
      <c r="H4303" s="45">
        <v>0</v>
      </c>
      <c r="I4303" s="45">
        <v>21210.5</v>
      </c>
      <c r="J4303" s="45">
        <v>875847.31</v>
      </c>
      <c r="K4303" s="45">
        <f>SUM(F4303:J4303)</f>
        <v>897057.81</v>
      </c>
    </row>
    <row r="4304" spans="1:11" x14ac:dyDescent="0.25">
      <c r="A4304" s="313"/>
      <c r="B4304" s="322" t="s">
        <v>58</v>
      </c>
      <c r="C4304" s="322"/>
      <c r="D4304" s="322"/>
      <c r="E4304" s="322"/>
      <c r="F4304" s="45">
        <v>0</v>
      </c>
      <c r="G4304" s="45">
        <v>0</v>
      </c>
      <c r="H4304" s="45">
        <v>0</v>
      </c>
      <c r="I4304" s="45">
        <v>0</v>
      </c>
      <c r="J4304" s="45">
        <v>331824.11</v>
      </c>
      <c r="K4304" s="45">
        <f t="shared" ref="K4304:K4313" si="239">SUM(F4304:J4304)</f>
        <v>331824.11</v>
      </c>
    </row>
    <row r="4305" spans="1:11" x14ac:dyDescent="0.25">
      <c r="A4305" s="313"/>
      <c r="B4305" s="322" t="s">
        <v>59</v>
      </c>
      <c r="C4305" s="322"/>
      <c r="D4305" s="322"/>
      <c r="E4305" s="322"/>
      <c r="F4305" s="45">
        <v>0</v>
      </c>
      <c r="G4305" s="45">
        <v>0</v>
      </c>
      <c r="H4305" s="45">
        <v>0</v>
      </c>
      <c r="I4305" s="45">
        <v>69734.399999999994</v>
      </c>
      <c r="J4305" s="45">
        <v>3398.4</v>
      </c>
      <c r="K4305" s="45">
        <f t="shared" si="239"/>
        <v>73132.799999999988</v>
      </c>
    </row>
    <row r="4306" spans="1:11" x14ac:dyDescent="0.25">
      <c r="A4306" s="313"/>
      <c r="B4306" s="322" t="s">
        <v>60</v>
      </c>
      <c r="C4306" s="322"/>
      <c r="D4306" s="322"/>
      <c r="E4306" s="322"/>
      <c r="F4306" s="45">
        <v>0</v>
      </c>
      <c r="G4306" s="45">
        <v>0</v>
      </c>
      <c r="H4306" s="45">
        <v>0</v>
      </c>
      <c r="I4306" s="45">
        <v>0</v>
      </c>
      <c r="J4306" s="45">
        <v>27576.6</v>
      </c>
      <c r="K4306" s="45">
        <f t="shared" si="239"/>
        <v>27576.6</v>
      </c>
    </row>
    <row r="4307" spans="1:11" x14ac:dyDescent="0.25">
      <c r="A4307" s="313"/>
      <c r="B4307" s="322" t="s">
        <v>61</v>
      </c>
      <c r="C4307" s="322"/>
      <c r="D4307" s="322"/>
      <c r="E4307" s="322"/>
      <c r="F4307" s="45">
        <v>0</v>
      </c>
      <c r="G4307" s="45">
        <v>0</v>
      </c>
      <c r="H4307" s="45">
        <v>0</v>
      </c>
      <c r="I4307" s="45">
        <v>0</v>
      </c>
      <c r="J4307" s="45">
        <v>0</v>
      </c>
      <c r="K4307" s="45">
        <f t="shared" si="239"/>
        <v>0</v>
      </c>
    </row>
    <row r="4308" spans="1:11" x14ac:dyDescent="0.25">
      <c r="A4308" s="313"/>
      <c r="B4308" s="322" t="s">
        <v>62</v>
      </c>
      <c r="C4308" s="322"/>
      <c r="D4308" s="322"/>
      <c r="E4308" s="322"/>
      <c r="F4308" s="45">
        <v>0</v>
      </c>
      <c r="G4308" s="45">
        <v>0</v>
      </c>
      <c r="H4308" s="45">
        <v>0</v>
      </c>
      <c r="I4308" s="45">
        <v>1068800</v>
      </c>
      <c r="J4308" s="45">
        <v>497380.02</v>
      </c>
      <c r="K4308" s="45">
        <f t="shared" si="239"/>
        <v>1566180.02</v>
      </c>
    </row>
    <row r="4309" spans="1:11" x14ac:dyDescent="0.25">
      <c r="A4309" s="313"/>
      <c r="B4309" s="322" t="s">
        <v>63</v>
      </c>
      <c r="C4309" s="322"/>
      <c r="D4309" s="322"/>
      <c r="E4309" s="322"/>
      <c r="F4309" s="45">
        <v>0</v>
      </c>
      <c r="G4309" s="45">
        <v>0</v>
      </c>
      <c r="H4309" s="45">
        <v>0</v>
      </c>
      <c r="I4309" s="45">
        <v>0</v>
      </c>
      <c r="J4309" s="45">
        <v>0</v>
      </c>
      <c r="K4309" s="45">
        <f t="shared" si="239"/>
        <v>0</v>
      </c>
    </row>
    <row r="4310" spans="1:11" x14ac:dyDescent="0.25">
      <c r="A4310" s="313"/>
      <c r="B4310" s="322" t="s">
        <v>64</v>
      </c>
      <c r="C4310" s="322"/>
      <c r="D4310" s="322"/>
      <c r="E4310" s="322"/>
      <c r="F4310" s="45">
        <v>0</v>
      </c>
      <c r="G4310" s="45">
        <v>0</v>
      </c>
      <c r="H4310" s="45">
        <v>0</v>
      </c>
      <c r="I4310" s="45">
        <v>0</v>
      </c>
      <c r="J4310" s="45">
        <v>0</v>
      </c>
      <c r="K4310" s="45">
        <f t="shared" si="239"/>
        <v>0</v>
      </c>
    </row>
    <row r="4311" spans="1:11" x14ac:dyDescent="0.25">
      <c r="A4311" s="313"/>
      <c r="B4311" s="322" t="s">
        <v>65</v>
      </c>
      <c r="C4311" s="322"/>
      <c r="D4311" s="322"/>
      <c r="E4311" s="322"/>
      <c r="F4311" s="45">
        <v>0</v>
      </c>
      <c r="G4311" s="45">
        <v>0</v>
      </c>
      <c r="H4311" s="45">
        <v>0</v>
      </c>
      <c r="I4311" s="45">
        <v>0</v>
      </c>
      <c r="J4311" s="45">
        <v>79014.41</v>
      </c>
      <c r="K4311" s="45">
        <f t="shared" si="239"/>
        <v>79014.41</v>
      </c>
    </row>
    <row r="4312" spans="1:11" x14ac:dyDescent="0.25">
      <c r="A4312" s="313"/>
      <c r="B4312" s="322" t="s">
        <v>66</v>
      </c>
      <c r="C4312" s="322"/>
      <c r="D4312" s="322"/>
      <c r="E4312" s="322"/>
      <c r="F4312" s="45">
        <v>0</v>
      </c>
      <c r="G4312" s="45">
        <v>0</v>
      </c>
      <c r="H4312" s="45">
        <v>0</v>
      </c>
      <c r="I4312" s="45">
        <v>0</v>
      </c>
      <c r="J4312" s="45">
        <v>0</v>
      </c>
      <c r="K4312" s="45">
        <f t="shared" si="239"/>
        <v>0</v>
      </c>
    </row>
    <row r="4313" spans="1:11" x14ac:dyDescent="0.25">
      <c r="A4313" s="313"/>
      <c r="B4313" s="322" t="s">
        <v>67</v>
      </c>
      <c r="C4313" s="322"/>
      <c r="D4313" s="322"/>
      <c r="E4313" s="322"/>
      <c r="F4313" s="45">
        <v>0</v>
      </c>
      <c r="G4313" s="45">
        <v>0</v>
      </c>
      <c r="H4313" s="45">
        <v>0</v>
      </c>
      <c r="I4313" s="45">
        <v>0</v>
      </c>
      <c r="J4313" s="45">
        <v>0</v>
      </c>
      <c r="K4313" s="45">
        <f t="shared" si="239"/>
        <v>0</v>
      </c>
    </row>
    <row r="4314" spans="1:11" x14ac:dyDescent="0.25">
      <c r="A4314" s="79" t="s">
        <v>68</v>
      </c>
      <c r="B4314" s="2" t="s">
        <v>69</v>
      </c>
      <c r="C4314" s="322"/>
      <c r="D4314" s="322"/>
      <c r="E4314" s="322"/>
      <c r="F4314" s="41">
        <v>0</v>
      </c>
      <c r="G4314" s="41">
        <v>0</v>
      </c>
      <c r="H4314" s="41">
        <v>0</v>
      </c>
      <c r="I4314" s="41">
        <v>0</v>
      </c>
      <c r="J4314" s="45">
        <v>0</v>
      </c>
      <c r="K4314" s="41">
        <v>0</v>
      </c>
    </row>
    <row r="4315" spans="1:11" x14ac:dyDescent="0.25">
      <c r="A4315" s="79"/>
      <c r="B4315" s="322" t="s">
        <v>70</v>
      </c>
      <c r="C4315" s="322"/>
      <c r="D4315" s="322"/>
      <c r="E4315" s="322"/>
      <c r="F4315" s="45">
        <v>0</v>
      </c>
      <c r="G4315" s="45">
        <v>0</v>
      </c>
      <c r="H4315" s="45">
        <v>0</v>
      </c>
      <c r="I4315" s="45">
        <v>0</v>
      </c>
      <c r="J4315" s="45">
        <v>0</v>
      </c>
      <c r="K4315" s="45">
        <f>SUM(F4315:F4315)</f>
        <v>0</v>
      </c>
    </row>
    <row r="4316" spans="1:11" x14ac:dyDescent="0.25">
      <c r="A4316" s="79"/>
      <c r="B4316" s="322" t="s">
        <v>71</v>
      </c>
      <c r="C4316" s="322"/>
      <c r="D4316" s="322"/>
      <c r="E4316" s="322"/>
      <c r="F4316" s="45">
        <v>0</v>
      </c>
      <c r="G4316" s="45">
        <v>0</v>
      </c>
      <c r="H4316" s="45">
        <v>0</v>
      </c>
      <c r="I4316" s="45">
        <v>0</v>
      </c>
      <c r="J4316" s="45">
        <v>0</v>
      </c>
      <c r="K4316" s="45">
        <f>SUM(F4316:F4316)</f>
        <v>0</v>
      </c>
    </row>
    <row r="4317" spans="1:11" x14ac:dyDescent="0.25">
      <c r="A4317" s="79"/>
      <c r="B4317" s="322" t="s">
        <v>72</v>
      </c>
      <c r="C4317" s="322"/>
      <c r="D4317" s="322"/>
      <c r="E4317" s="322"/>
      <c r="F4317" s="45">
        <v>0</v>
      </c>
      <c r="G4317" s="45">
        <v>0</v>
      </c>
      <c r="H4317" s="45">
        <v>0</v>
      </c>
      <c r="I4317" s="45">
        <v>0</v>
      </c>
      <c r="J4317" s="45">
        <v>0</v>
      </c>
      <c r="K4317" s="45">
        <f>SUM(F4317:F4317)</f>
        <v>0</v>
      </c>
    </row>
    <row r="4318" spans="1:11" x14ac:dyDescent="0.25">
      <c r="A4318" s="79"/>
      <c r="B4318" s="322" t="s">
        <v>73</v>
      </c>
      <c r="C4318" s="322"/>
      <c r="D4318" s="322"/>
      <c r="E4318" s="322"/>
      <c r="F4318" s="45">
        <v>0</v>
      </c>
      <c r="G4318" s="45">
        <v>0</v>
      </c>
      <c r="H4318" s="45">
        <v>0</v>
      </c>
      <c r="I4318" s="45">
        <v>0</v>
      </c>
      <c r="J4318" s="45">
        <v>0</v>
      </c>
      <c r="K4318" s="45">
        <f>SUM(F4318:F4318)</f>
        <v>0</v>
      </c>
    </row>
    <row r="4319" spans="1:11" x14ac:dyDescent="0.25">
      <c r="A4319" s="79"/>
      <c r="B4319" s="322" t="s">
        <v>74</v>
      </c>
      <c r="C4319" s="322"/>
      <c r="D4319" s="322"/>
      <c r="E4319" s="322"/>
      <c r="F4319" s="45">
        <v>0</v>
      </c>
      <c r="G4319" s="45">
        <v>0</v>
      </c>
      <c r="H4319" s="45">
        <v>0</v>
      </c>
      <c r="I4319" s="45">
        <v>0</v>
      </c>
      <c r="J4319" s="45">
        <v>0</v>
      </c>
      <c r="K4319" s="45">
        <f>SUM(F4319:F4319)</f>
        <v>0</v>
      </c>
    </row>
    <row r="4320" spans="1:11" x14ac:dyDescent="0.25">
      <c r="A4320" s="79" t="s">
        <v>75</v>
      </c>
      <c r="B4320" s="2" t="s">
        <v>76</v>
      </c>
      <c r="C4320" s="322"/>
      <c r="D4320" s="322"/>
      <c r="E4320" s="322"/>
      <c r="F4320" s="41">
        <v>0</v>
      </c>
      <c r="G4320" s="41">
        <v>0</v>
      </c>
      <c r="H4320" s="41">
        <v>0</v>
      </c>
      <c r="I4320" s="41">
        <v>0</v>
      </c>
      <c r="J4320" s="45">
        <v>0</v>
      </c>
      <c r="K4320" s="41">
        <v>0</v>
      </c>
    </row>
    <row r="4321" spans="1:11" x14ac:dyDescent="0.25">
      <c r="A4321" s="79"/>
      <c r="B4321" s="2" t="s">
        <v>77</v>
      </c>
      <c r="C4321" s="322"/>
      <c r="D4321" s="322"/>
      <c r="E4321" s="322"/>
      <c r="F4321" s="45">
        <v>0</v>
      </c>
      <c r="G4321" s="45">
        <v>0</v>
      </c>
      <c r="H4321" s="45">
        <v>0</v>
      </c>
      <c r="I4321" s="45">
        <v>0</v>
      </c>
      <c r="J4321" s="45">
        <v>0</v>
      </c>
      <c r="K4321" s="45">
        <f>SUM(F4321:F4321)</f>
        <v>0</v>
      </c>
    </row>
    <row r="4322" spans="1:11" x14ac:dyDescent="0.25">
      <c r="A4322" s="79"/>
      <c r="B4322" s="322" t="s">
        <v>78</v>
      </c>
      <c r="C4322" s="322"/>
      <c r="D4322" s="322"/>
      <c r="E4322" s="322"/>
      <c r="F4322" s="45">
        <v>0</v>
      </c>
      <c r="G4322" s="45">
        <v>0</v>
      </c>
      <c r="H4322" s="45">
        <v>0</v>
      </c>
      <c r="I4322" s="45">
        <v>0</v>
      </c>
      <c r="J4322" s="45">
        <v>0</v>
      </c>
      <c r="K4322" s="45">
        <f>SUM(F4322:F4322)</f>
        <v>0</v>
      </c>
    </row>
    <row r="4323" spans="1:11" x14ac:dyDescent="0.25">
      <c r="A4323" s="79"/>
      <c r="B4323" s="322" t="s">
        <v>79</v>
      </c>
      <c r="C4323" s="322"/>
      <c r="D4323" s="322"/>
      <c r="E4323" s="322"/>
      <c r="F4323" s="45">
        <v>0</v>
      </c>
      <c r="G4323" s="45">
        <v>0</v>
      </c>
      <c r="H4323" s="45">
        <v>0</v>
      </c>
      <c r="I4323" s="45">
        <v>0</v>
      </c>
      <c r="J4323" s="45">
        <v>0</v>
      </c>
      <c r="K4323" s="45">
        <f>SUM(F4323:F4323)</f>
        <v>0</v>
      </c>
    </row>
    <row r="4324" spans="1:11" x14ac:dyDescent="0.25">
      <c r="A4324" s="79"/>
      <c r="B4324" s="322" t="s">
        <v>80</v>
      </c>
      <c r="C4324" s="322"/>
      <c r="D4324" s="322"/>
      <c r="E4324" s="322"/>
      <c r="F4324" s="45">
        <v>0</v>
      </c>
      <c r="G4324" s="45">
        <v>0</v>
      </c>
      <c r="H4324" s="45">
        <v>0</v>
      </c>
      <c r="I4324" s="45">
        <v>0</v>
      </c>
      <c r="J4324" s="45">
        <v>0</v>
      </c>
      <c r="K4324" s="45">
        <f>SUM(F4324:F4324)</f>
        <v>0</v>
      </c>
    </row>
    <row r="4325" spans="1:11" x14ac:dyDescent="0.25">
      <c r="A4325" s="79" t="s">
        <v>81</v>
      </c>
      <c r="B4325" s="2" t="s">
        <v>82</v>
      </c>
      <c r="C4325" s="322"/>
      <c r="D4325" s="322"/>
      <c r="E4325" s="322"/>
      <c r="F4325" s="41">
        <v>0</v>
      </c>
      <c r="G4325" s="41">
        <v>0</v>
      </c>
      <c r="H4325" s="41">
        <v>0</v>
      </c>
      <c r="I4325" s="41">
        <v>0</v>
      </c>
      <c r="J4325" s="45">
        <v>0</v>
      </c>
      <c r="K4325" s="41">
        <v>0</v>
      </c>
    </row>
    <row r="4326" spans="1:11" x14ac:dyDescent="0.25">
      <c r="A4326" s="79"/>
      <c r="B4326" s="322" t="s">
        <v>83</v>
      </c>
      <c r="C4326" s="322"/>
      <c r="D4326" s="322"/>
      <c r="E4326" s="322"/>
      <c r="F4326" s="45">
        <v>0</v>
      </c>
      <c r="G4326" s="45">
        <v>0</v>
      </c>
      <c r="H4326" s="45">
        <v>0</v>
      </c>
      <c r="I4326" s="45">
        <v>0</v>
      </c>
      <c r="J4326" s="45">
        <v>0</v>
      </c>
      <c r="K4326" s="45">
        <f>SUM(F4326:F4326)</f>
        <v>0</v>
      </c>
    </row>
    <row r="4327" spans="1:11" x14ac:dyDescent="0.25">
      <c r="A4327" s="79"/>
      <c r="B4327" s="322" t="s">
        <v>84</v>
      </c>
      <c r="C4327" s="322"/>
      <c r="D4327" s="322"/>
      <c r="E4327" s="322"/>
      <c r="F4327" s="45">
        <v>0</v>
      </c>
      <c r="G4327" s="45">
        <v>0</v>
      </c>
      <c r="H4327" s="45">
        <v>0</v>
      </c>
      <c r="I4327" s="45">
        <v>0</v>
      </c>
      <c r="J4327" s="45">
        <v>0</v>
      </c>
      <c r="K4327" s="45">
        <f>SUM(F4327:F4327)</f>
        <v>0</v>
      </c>
    </row>
    <row r="4328" spans="1:11" x14ac:dyDescent="0.25">
      <c r="A4328" s="79"/>
      <c r="B4328" s="322" t="s">
        <v>85</v>
      </c>
      <c r="C4328" s="322"/>
      <c r="D4328" s="322"/>
      <c r="E4328" s="322"/>
      <c r="F4328" s="45">
        <v>0</v>
      </c>
      <c r="G4328" s="45">
        <v>0</v>
      </c>
      <c r="H4328" s="45">
        <v>0</v>
      </c>
      <c r="I4328" s="45">
        <v>0</v>
      </c>
      <c r="J4328" s="45">
        <v>0</v>
      </c>
      <c r="K4328" s="45">
        <f>SUM(F4328:F4328)</f>
        <v>0</v>
      </c>
    </row>
    <row r="4329" spans="1:11" x14ac:dyDescent="0.25">
      <c r="A4329" s="79"/>
      <c r="B4329" s="322" t="s">
        <v>86</v>
      </c>
      <c r="C4329" s="322"/>
      <c r="D4329" s="322"/>
      <c r="E4329" s="322"/>
      <c r="F4329" s="45">
        <v>0</v>
      </c>
      <c r="G4329" s="45">
        <v>0</v>
      </c>
      <c r="H4329" s="45">
        <v>0</v>
      </c>
      <c r="I4329" s="45">
        <v>0</v>
      </c>
      <c r="J4329" s="45">
        <v>0</v>
      </c>
      <c r="K4329" s="45">
        <f>SUM(F4329:F4329)</f>
        <v>0</v>
      </c>
    </row>
    <row r="4330" spans="1:11" x14ac:dyDescent="0.25">
      <c r="A4330" s="313"/>
      <c r="B4330" s="322" t="s">
        <v>87</v>
      </c>
      <c r="C4330" s="322"/>
      <c r="D4330" s="322"/>
      <c r="E4330" s="322"/>
      <c r="F4330" s="45">
        <v>0</v>
      </c>
      <c r="G4330" s="45">
        <v>0</v>
      </c>
      <c r="H4330" s="45">
        <v>0</v>
      </c>
      <c r="I4330" s="45">
        <v>0</v>
      </c>
      <c r="J4330" s="45">
        <v>0</v>
      </c>
      <c r="K4330" s="45">
        <f>SUM(F4330:F4330)</f>
        <v>0</v>
      </c>
    </row>
    <row r="4331" spans="1:11" x14ac:dyDescent="0.25">
      <c r="A4331" s="313"/>
      <c r="B4331" s="2" t="s">
        <v>88</v>
      </c>
      <c r="C4331" s="322"/>
      <c r="D4331" s="322"/>
      <c r="E4331" s="322"/>
      <c r="F4331" s="61">
        <f>+F4265+F4246+F4252</f>
        <v>26071163.659999996</v>
      </c>
      <c r="G4331" s="61">
        <f>+G4265+G4246+G4252</f>
        <v>23351036.780000001</v>
      </c>
      <c r="H4331" s="61">
        <f>+H4265+H4246+H4252</f>
        <v>24549984.219999999</v>
      </c>
      <c r="I4331" s="61">
        <f>+I4265+I4246+I4252+I4302</f>
        <v>28810245.789999995</v>
      </c>
      <c r="J4331" s="61">
        <f>+J4265+J4246+J4252+J4302</f>
        <v>45959617.239999995</v>
      </c>
      <c r="K4331" s="61">
        <f>+K4265+K4252+K4246+K4302</f>
        <v>148742047.69</v>
      </c>
    </row>
    <row r="4332" spans="1:11" x14ac:dyDescent="0.25">
      <c r="A4332" s="313"/>
      <c r="B4332" s="2"/>
      <c r="C4332" s="322"/>
      <c r="D4332" s="322"/>
      <c r="E4332" s="322"/>
      <c r="F4332" s="45"/>
      <c r="G4332" s="45"/>
      <c r="H4332" s="45"/>
      <c r="I4332" s="45"/>
      <c r="J4332" s="45"/>
      <c r="K4332" s="45"/>
    </row>
    <row r="4333" spans="1:11" x14ac:dyDescent="0.25">
      <c r="A4333" s="313"/>
      <c r="B4333" s="2" t="s">
        <v>231</v>
      </c>
      <c r="C4333" s="322"/>
      <c r="D4333" s="322"/>
      <c r="E4333" s="322"/>
      <c r="F4333" s="45">
        <v>0</v>
      </c>
      <c r="G4333" s="45">
        <v>115767</v>
      </c>
      <c r="H4333" s="45">
        <v>-115767</v>
      </c>
      <c r="I4333" s="45">
        <v>0</v>
      </c>
      <c r="J4333" s="45">
        <v>0</v>
      </c>
      <c r="K4333" s="324">
        <f>SUM(F4333:J4333)</f>
        <v>0</v>
      </c>
    </row>
    <row r="4334" spans="1:11" x14ac:dyDescent="0.25">
      <c r="A4334" s="313"/>
      <c r="B4334" s="2" t="s">
        <v>230</v>
      </c>
      <c r="C4334" s="322"/>
      <c r="D4334" s="322"/>
      <c r="E4334" s="322"/>
      <c r="F4334" s="45">
        <v>136.99</v>
      </c>
      <c r="G4334" s="45">
        <v>-136.99</v>
      </c>
      <c r="H4334" s="45">
        <v>0</v>
      </c>
      <c r="I4334" s="45">
        <v>0</v>
      </c>
      <c r="J4334" s="45">
        <v>0</v>
      </c>
      <c r="K4334" s="324">
        <f t="shared" ref="K4334:K4339" si="240">SUM(F4334:J4334)</f>
        <v>0</v>
      </c>
    </row>
    <row r="4335" spans="1:11" x14ac:dyDescent="0.25">
      <c r="A4335" s="313"/>
      <c r="B4335" s="2" t="s">
        <v>232</v>
      </c>
      <c r="C4335" s="322"/>
      <c r="D4335" s="322"/>
      <c r="E4335" s="322"/>
      <c r="F4335" s="45">
        <v>0</v>
      </c>
      <c r="G4335" s="45">
        <v>0</v>
      </c>
      <c r="H4335" s="45">
        <v>4761.6000000000004</v>
      </c>
      <c r="I4335" s="45">
        <f>-H4335</f>
        <v>-4761.6000000000004</v>
      </c>
      <c r="J4335" s="45">
        <v>0</v>
      </c>
      <c r="K4335" s="324">
        <f t="shared" si="240"/>
        <v>0</v>
      </c>
    </row>
    <row r="4336" spans="1:11" x14ac:dyDescent="0.25">
      <c r="A4336" s="313"/>
      <c r="B4336" s="2" t="s">
        <v>234</v>
      </c>
      <c r="C4336" s="322"/>
      <c r="D4336" s="322"/>
      <c r="E4336" s="322"/>
      <c r="F4336" s="45">
        <v>0</v>
      </c>
      <c r="G4336" s="45">
        <v>0</v>
      </c>
      <c r="H4336" s="45">
        <v>87792</v>
      </c>
      <c r="I4336" s="45">
        <f t="shared" ref="I4336:I4337" si="241">-H4336</f>
        <v>-87792</v>
      </c>
      <c r="J4336" s="45">
        <v>0</v>
      </c>
      <c r="K4336" s="324">
        <f t="shared" si="240"/>
        <v>0</v>
      </c>
    </row>
    <row r="4337" spans="1:11" x14ac:dyDescent="0.25">
      <c r="A4337" s="313"/>
      <c r="B4337" s="2" t="s">
        <v>233</v>
      </c>
      <c r="C4337" s="322"/>
      <c r="D4337" s="322"/>
      <c r="E4337" s="322"/>
      <c r="F4337" s="45">
        <v>0</v>
      </c>
      <c r="G4337" s="45">
        <v>0</v>
      </c>
      <c r="H4337" s="45">
        <v>944000</v>
      </c>
      <c r="I4337" s="45">
        <f t="shared" si="241"/>
        <v>-944000</v>
      </c>
      <c r="J4337" s="45">
        <v>0</v>
      </c>
      <c r="K4337" s="324">
        <f t="shared" si="240"/>
        <v>0</v>
      </c>
    </row>
    <row r="4338" spans="1:11" x14ac:dyDescent="0.25">
      <c r="A4338" s="79"/>
      <c r="B4338" s="2" t="s">
        <v>235</v>
      </c>
      <c r="C4338" s="322"/>
      <c r="D4338" s="322"/>
      <c r="E4338" s="322"/>
      <c r="F4338" s="45">
        <v>0</v>
      </c>
      <c r="G4338" s="45">
        <v>0</v>
      </c>
      <c r="H4338" s="45">
        <v>0</v>
      </c>
      <c r="I4338" s="45">
        <v>0</v>
      </c>
      <c r="J4338" s="45">
        <f>-195333.58-44981.85</f>
        <v>-240315.43</v>
      </c>
      <c r="K4338" s="324">
        <f t="shared" si="240"/>
        <v>-240315.43</v>
      </c>
    </row>
    <row r="4339" spans="1:11" x14ac:dyDescent="0.25">
      <c r="A4339" s="79"/>
      <c r="B4339" s="2" t="s">
        <v>226</v>
      </c>
      <c r="C4339" s="322"/>
      <c r="D4339" s="322"/>
      <c r="E4339" s="322"/>
      <c r="F4339" s="45">
        <v>0</v>
      </c>
      <c r="G4339" s="45">
        <v>0</v>
      </c>
      <c r="H4339" s="45">
        <v>0</v>
      </c>
      <c r="I4339" s="45">
        <v>0</v>
      </c>
      <c r="J4339" s="45">
        <v>-14700</v>
      </c>
      <c r="K4339" s="324">
        <f t="shared" si="240"/>
        <v>-14700</v>
      </c>
    </row>
    <row r="4340" spans="1:11" x14ac:dyDescent="0.25">
      <c r="A4340" s="79"/>
      <c r="B4340" s="2"/>
      <c r="C4340" s="322"/>
      <c r="D4340" s="322"/>
      <c r="E4340" s="322"/>
      <c r="F4340" s="45"/>
      <c r="G4340" s="45"/>
      <c r="H4340" s="45"/>
      <c r="I4340" s="45"/>
      <c r="J4340" s="45"/>
      <c r="K4340" s="324"/>
    </row>
    <row r="4341" spans="1:11" x14ac:dyDescent="0.25">
      <c r="A4341" s="79"/>
      <c r="B4341" s="2" t="s">
        <v>228</v>
      </c>
      <c r="C4341" s="322"/>
      <c r="D4341" s="322"/>
      <c r="E4341" s="322"/>
      <c r="F4341" s="45">
        <v>0</v>
      </c>
      <c r="G4341" s="45">
        <v>0</v>
      </c>
      <c r="H4341" s="45">
        <v>0</v>
      </c>
      <c r="I4341" s="45">
        <v>0</v>
      </c>
      <c r="J4341" s="45">
        <v>0</v>
      </c>
      <c r="K4341" s="324">
        <f t="shared" ref="K4341" si="242">SUM(F4341:I4341)</f>
        <v>0</v>
      </c>
    </row>
    <row r="4342" spans="1:11" x14ac:dyDescent="0.25">
      <c r="A4342" s="79" t="s">
        <v>89</v>
      </c>
      <c r="B4342" s="2" t="s">
        <v>90</v>
      </c>
      <c r="C4342" s="322"/>
      <c r="D4342" s="322"/>
      <c r="E4342" s="322"/>
      <c r="F4342" s="45">
        <v>0</v>
      </c>
      <c r="G4342" s="45">
        <v>0</v>
      </c>
      <c r="H4342" s="45">
        <v>0</v>
      </c>
      <c r="I4342" s="45">
        <v>0</v>
      </c>
      <c r="J4342" s="45">
        <v>0</v>
      </c>
      <c r="K4342" s="324">
        <f t="shared" ref="K4342" si="243">SUM(F4342:G4342)</f>
        <v>0</v>
      </c>
    </row>
    <row r="4343" spans="1:11" x14ac:dyDescent="0.25">
      <c r="A4343" s="79" t="s">
        <v>91</v>
      </c>
      <c r="B4343" s="2" t="s">
        <v>92</v>
      </c>
      <c r="C4343" s="322"/>
      <c r="D4343" s="322"/>
      <c r="E4343" s="322"/>
      <c r="F4343" s="41">
        <v>0</v>
      </c>
      <c r="G4343" s="41">
        <v>0</v>
      </c>
      <c r="H4343" s="41">
        <v>0</v>
      </c>
      <c r="I4343" s="41">
        <v>0</v>
      </c>
      <c r="J4343" s="41">
        <v>0</v>
      </c>
      <c r="K4343" s="41">
        <v>0</v>
      </c>
    </row>
    <row r="4344" spans="1:11" x14ac:dyDescent="0.25">
      <c r="A4344" s="313"/>
      <c r="B4344" s="322" t="s">
        <v>93</v>
      </c>
      <c r="C4344" s="322"/>
      <c r="D4344" s="322" t="s">
        <v>94</v>
      </c>
      <c r="E4344" s="322"/>
      <c r="F4344" s="45">
        <v>0</v>
      </c>
      <c r="G4344" s="45">
        <v>0</v>
      </c>
      <c r="H4344" s="45">
        <v>0</v>
      </c>
      <c r="I4344" s="45">
        <v>0</v>
      </c>
      <c r="J4344" s="45">
        <v>0</v>
      </c>
      <c r="K4344" s="45">
        <v>0</v>
      </c>
    </row>
    <row r="4345" spans="1:11" x14ac:dyDescent="0.25">
      <c r="A4345" s="313"/>
      <c r="B4345" s="322" t="s">
        <v>95</v>
      </c>
      <c r="C4345" s="322"/>
      <c r="D4345" s="322"/>
      <c r="E4345" s="322"/>
      <c r="F4345" s="45">
        <v>0</v>
      </c>
      <c r="G4345" s="45">
        <v>0</v>
      </c>
      <c r="H4345" s="45">
        <v>0</v>
      </c>
      <c r="I4345" s="45">
        <v>0</v>
      </c>
      <c r="J4345" s="45">
        <v>0</v>
      </c>
      <c r="K4345" s="45">
        <v>0</v>
      </c>
    </row>
    <row r="4346" spans="1:11" x14ac:dyDescent="0.25">
      <c r="A4346" s="79" t="s">
        <v>96</v>
      </c>
      <c r="B4346" s="326" t="s">
        <v>97</v>
      </c>
      <c r="C4346" s="322"/>
      <c r="D4346" s="322"/>
      <c r="E4346" s="322"/>
      <c r="F4346" s="41">
        <v>0</v>
      </c>
      <c r="G4346" s="41">
        <v>0</v>
      </c>
      <c r="H4346" s="41">
        <v>0</v>
      </c>
      <c r="I4346" s="41">
        <v>0</v>
      </c>
      <c r="J4346" s="41">
        <v>0</v>
      </c>
      <c r="K4346" s="41">
        <v>0</v>
      </c>
    </row>
    <row r="4347" spans="1:11" x14ac:dyDescent="0.25">
      <c r="A4347" s="313"/>
      <c r="B4347" s="322" t="s">
        <v>98</v>
      </c>
      <c r="C4347" s="322"/>
      <c r="D4347" s="322"/>
      <c r="E4347" s="322"/>
      <c r="F4347" s="45">
        <v>0</v>
      </c>
      <c r="G4347" s="45">
        <v>0</v>
      </c>
      <c r="H4347" s="45">
        <v>0</v>
      </c>
      <c r="I4347" s="45">
        <v>0</v>
      </c>
      <c r="J4347" s="45">
        <v>0</v>
      </c>
      <c r="K4347" s="45">
        <v>0</v>
      </c>
    </row>
    <row r="4348" spans="1:11" x14ac:dyDescent="0.25">
      <c r="A4348" s="313"/>
      <c r="B4348" s="322" t="s">
        <v>99</v>
      </c>
      <c r="C4348" s="322"/>
      <c r="D4348" s="322"/>
      <c r="E4348" s="322"/>
      <c r="F4348" s="45">
        <v>0</v>
      </c>
      <c r="G4348" s="45">
        <v>0</v>
      </c>
      <c r="H4348" s="45">
        <v>0</v>
      </c>
      <c r="I4348" s="45">
        <v>0</v>
      </c>
      <c r="J4348" s="45">
        <v>0</v>
      </c>
      <c r="K4348" s="45">
        <v>0</v>
      </c>
    </row>
    <row r="4349" spans="1:11" x14ac:dyDescent="0.25">
      <c r="A4349" s="79" t="s">
        <v>100</v>
      </c>
      <c r="B4349" s="2" t="s">
        <v>101</v>
      </c>
      <c r="C4349" s="322"/>
      <c r="D4349" s="322"/>
      <c r="E4349" s="322"/>
      <c r="F4349" s="41">
        <v>0</v>
      </c>
      <c r="G4349" s="41">
        <v>0</v>
      </c>
      <c r="H4349" s="41">
        <v>0</v>
      </c>
      <c r="I4349" s="41">
        <v>0</v>
      </c>
      <c r="J4349" s="41">
        <v>0</v>
      </c>
      <c r="K4349" s="41">
        <v>0</v>
      </c>
    </row>
    <row r="4350" spans="1:11" x14ac:dyDescent="0.25">
      <c r="A4350" s="313"/>
      <c r="B4350" s="327" t="s">
        <v>102</v>
      </c>
      <c r="C4350" s="322"/>
      <c r="D4350" s="322"/>
      <c r="E4350" s="322"/>
      <c r="F4350" s="45">
        <v>0</v>
      </c>
      <c r="G4350" s="45">
        <v>0</v>
      </c>
      <c r="H4350" s="45">
        <v>0</v>
      </c>
      <c r="I4350" s="45">
        <v>0</v>
      </c>
      <c r="J4350" s="45">
        <v>0</v>
      </c>
      <c r="K4350" s="45">
        <v>0</v>
      </c>
    </row>
    <row r="4351" spans="1:11" x14ac:dyDescent="0.25">
      <c r="A4351" s="313"/>
      <c r="B4351" s="327" t="s">
        <v>103</v>
      </c>
      <c r="C4351" s="322"/>
      <c r="D4351" s="322"/>
      <c r="E4351" s="322"/>
      <c r="F4351" s="64">
        <v>0</v>
      </c>
      <c r="G4351" s="64">
        <v>1</v>
      </c>
      <c r="H4351" s="64">
        <v>1</v>
      </c>
      <c r="I4351" s="64">
        <v>1</v>
      </c>
      <c r="J4351" s="45">
        <v>0</v>
      </c>
      <c r="K4351" s="64">
        <v>0</v>
      </c>
    </row>
    <row r="4352" spans="1:11" x14ac:dyDescent="0.25">
      <c r="A4352" s="313"/>
      <c r="B4352" s="2" t="s">
        <v>104</v>
      </c>
      <c r="C4352" s="322"/>
      <c r="D4352" s="322"/>
      <c r="E4352" s="322"/>
      <c r="F4352" s="41">
        <f t="shared" ref="F4352:K4352" si="244">+F4348+F4347+F4346+F4345+F4343+F4342</f>
        <v>0</v>
      </c>
      <c r="G4352" s="41">
        <f t="shared" si="244"/>
        <v>0</v>
      </c>
      <c r="H4352" s="41">
        <f t="shared" si="244"/>
        <v>0</v>
      </c>
      <c r="I4352" s="41">
        <f t="shared" si="244"/>
        <v>0</v>
      </c>
      <c r="J4352" s="41">
        <f t="shared" si="244"/>
        <v>0</v>
      </c>
      <c r="K4352" s="41">
        <f t="shared" si="244"/>
        <v>0</v>
      </c>
    </row>
    <row r="4353" spans="1:12" x14ac:dyDescent="0.25">
      <c r="A4353" s="313"/>
      <c r="B4353" s="2"/>
      <c r="C4353" s="322"/>
      <c r="D4353" s="322"/>
      <c r="E4353" s="322"/>
      <c r="F4353" s="41"/>
      <c r="G4353" s="41"/>
      <c r="H4353" s="41"/>
      <c r="I4353" s="41"/>
      <c r="J4353" s="41"/>
      <c r="K4353" s="41"/>
    </row>
    <row r="4354" spans="1:12" x14ac:dyDescent="0.25">
      <c r="A4354" s="325"/>
      <c r="B4354" s="325"/>
      <c r="C4354" s="325"/>
      <c r="D4354" s="325"/>
      <c r="E4354" s="325"/>
      <c r="F4354" s="325"/>
      <c r="G4354" s="325"/>
      <c r="H4354" s="325"/>
      <c r="I4354" s="325"/>
      <c r="J4354" s="325"/>
      <c r="K4354" s="325"/>
    </row>
    <row r="4355" spans="1:12" ht="15.75" thickBot="1" x14ac:dyDescent="0.3">
      <c r="A4355" s="322"/>
      <c r="B4355" s="2" t="s">
        <v>105</v>
      </c>
      <c r="C4355" s="322"/>
      <c r="D4355" s="322"/>
      <c r="E4355" s="322"/>
      <c r="F4355" s="65">
        <f>+F4352+F4331+F4333+F4334</f>
        <v>26071300.649999995</v>
      </c>
      <c r="G4355" s="65">
        <f>+G4352+G4331+G4333+G4334</f>
        <v>23466666.790000003</v>
      </c>
      <c r="H4355" s="65">
        <f>+H4352+H4331+H4333+H4334+H4335+H4336+H4337</f>
        <v>25470770.82</v>
      </c>
      <c r="I4355" s="65">
        <f>+I4352+I4331+I4333+I4334+I4335+I4336+I4337</f>
        <v>27773692.189999994</v>
      </c>
      <c r="J4355" s="65">
        <f>+J4352+J4331+J4333+J4334+J4335+J4336+J4337+J4338+J4339</f>
        <v>45704601.809999995</v>
      </c>
      <c r="K4355" s="65">
        <f>SUM(K4333:K4341)+K4331</f>
        <v>148487032.25999999</v>
      </c>
      <c r="L4355" s="28"/>
    </row>
    <row r="4356" spans="1:12" ht="15.75" thickTop="1" x14ac:dyDescent="0.25">
      <c r="A4356" s="322"/>
      <c r="B4356" s="2"/>
      <c r="C4356" s="322"/>
      <c r="D4356" s="322"/>
      <c r="E4356" s="322"/>
      <c r="F4356" s="41"/>
      <c r="G4356" s="41"/>
      <c r="H4356" s="41"/>
      <c r="I4356" s="41"/>
      <c r="J4356" s="41"/>
      <c r="K4356" s="325"/>
    </row>
    <row r="4357" spans="1:12" x14ac:dyDescent="0.25">
      <c r="A4357" s="322"/>
      <c r="B4357" s="2"/>
      <c r="C4357" s="322"/>
      <c r="D4357" s="322"/>
      <c r="E4357" s="322"/>
      <c r="F4357" s="41"/>
      <c r="G4357" s="41"/>
      <c r="H4357" s="41"/>
      <c r="I4357" s="41"/>
      <c r="J4357" s="41"/>
      <c r="K4357" s="358"/>
    </row>
    <row r="4358" spans="1:12" x14ac:dyDescent="0.25">
      <c r="A4358" s="322"/>
      <c r="B4358" s="2"/>
      <c r="C4358" s="322"/>
      <c r="D4358" s="322"/>
      <c r="E4358" s="322"/>
      <c r="F4358" s="41" t="s">
        <v>199</v>
      </c>
      <c r="G4358" s="325"/>
      <c r="H4358" s="325"/>
      <c r="I4358" s="325"/>
      <c r="J4358" s="325"/>
      <c r="K4358" s="324"/>
    </row>
    <row r="4359" spans="1:12" x14ac:dyDescent="0.25">
      <c r="A4359" s="416" t="s">
        <v>106</v>
      </c>
      <c r="B4359" s="416"/>
      <c r="C4359" s="416"/>
      <c r="D4359" s="416"/>
      <c r="E4359" s="416" t="s">
        <v>107</v>
      </c>
      <c r="F4359" s="416"/>
      <c r="G4359" s="416"/>
      <c r="H4359" s="358"/>
      <c r="I4359" s="358"/>
      <c r="J4359" s="358"/>
      <c r="K4359" s="325"/>
    </row>
    <row r="4360" spans="1:12" x14ac:dyDescent="0.25">
      <c r="A4360" s="329"/>
      <c r="B4360" s="3"/>
      <c r="C4360" s="3"/>
      <c r="D4360" s="325"/>
      <c r="E4360" s="325"/>
      <c r="F4360" s="3"/>
      <c r="G4360" s="345"/>
      <c r="H4360" s="345"/>
      <c r="I4360" s="345"/>
      <c r="J4360" s="345"/>
      <c r="K4360" s="356"/>
    </row>
    <row r="4361" spans="1:12" x14ac:dyDescent="0.25">
      <c r="A4361" s="3"/>
      <c r="B4361" s="3"/>
      <c r="C4361" s="3"/>
      <c r="D4361" s="325"/>
      <c r="E4361" s="325"/>
      <c r="F4361" s="3"/>
      <c r="G4361" s="3"/>
      <c r="H4361" s="3"/>
      <c r="I4361" s="3"/>
      <c r="J4361" s="3"/>
      <c r="K4361" s="357"/>
    </row>
    <row r="4362" spans="1:12" x14ac:dyDescent="0.25">
      <c r="A4362" s="412" t="s">
        <v>227</v>
      </c>
      <c r="B4362" s="412"/>
      <c r="C4362" s="412"/>
      <c r="D4362" s="412"/>
      <c r="E4362" s="413" t="s">
        <v>223</v>
      </c>
      <c r="F4362" s="413"/>
      <c r="G4362" s="413"/>
      <c r="H4362" s="356"/>
      <c r="I4362" s="325"/>
      <c r="J4362" s="325"/>
    </row>
    <row r="4363" spans="1:12" x14ac:dyDescent="0.25">
      <c r="A4363" s="414" t="s">
        <v>108</v>
      </c>
      <c r="B4363" s="414"/>
      <c r="C4363" s="414"/>
      <c r="D4363" s="414"/>
      <c r="E4363" s="415" t="s">
        <v>224</v>
      </c>
      <c r="F4363" s="415"/>
      <c r="G4363" s="415"/>
    </row>
    <row r="4380" spans="1:19" ht="18" x14ac:dyDescent="0.25">
      <c r="A4380" s="312"/>
      <c r="B4380" s="312"/>
      <c r="C4380" s="312"/>
      <c r="D4380" s="312"/>
      <c r="E4380" s="312"/>
      <c r="F4380" s="312"/>
      <c r="G4380" s="312"/>
      <c r="H4380" s="312"/>
      <c r="I4380" s="312"/>
      <c r="J4380" s="312"/>
    </row>
    <row r="4381" spans="1:19" x14ac:dyDescent="0.25">
      <c r="A4381" s="409" t="s">
        <v>0</v>
      </c>
      <c r="B4381" s="409"/>
      <c r="C4381" s="409"/>
      <c r="D4381" s="409"/>
      <c r="E4381" s="409"/>
      <c r="F4381" s="409"/>
      <c r="G4381" s="409"/>
      <c r="H4381" s="409"/>
      <c r="I4381" s="409"/>
      <c r="J4381" s="409"/>
      <c r="K4381" s="409"/>
      <c r="L4381" s="409"/>
      <c r="M4381" s="409"/>
      <c r="N4381" s="409"/>
      <c r="O4381" s="409"/>
      <c r="P4381" s="409"/>
      <c r="Q4381" s="409"/>
      <c r="R4381" s="409"/>
      <c r="S4381" s="409"/>
    </row>
    <row r="4382" spans="1:19" x14ac:dyDescent="0.25">
      <c r="A4382" s="410" t="s">
        <v>211</v>
      </c>
      <c r="B4382" s="410"/>
      <c r="C4382" s="410"/>
      <c r="D4382" s="410"/>
      <c r="E4382" s="410"/>
      <c r="F4382" s="410"/>
      <c r="G4382" s="410"/>
      <c r="H4382" s="410"/>
      <c r="I4382" s="410"/>
      <c r="J4382" s="410"/>
      <c r="K4382" s="410"/>
      <c r="L4382" s="410"/>
      <c r="M4382" s="410"/>
      <c r="N4382" s="410"/>
      <c r="O4382" s="410"/>
      <c r="P4382" s="410"/>
      <c r="Q4382" s="410"/>
      <c r="R4382" s="410"/>
      <c r="S4382" s="410"/>
    </row>
    <row r="4383" spans="1:19" x14ac:dyDescent="0.25">
      <c r="A4383" s="32" t="s">
        <v>3</v>
      </c>
      <c r="B4383" s="33" t="s">
        <v>4</v>
      </c>
      <c r="C4383" s="5"/>
      <c r="D4383" s="5"/>
      <c r="E4383" s="6"/>
      <c r="F4383" s="250" t="s">
        <v>5</v>
      </c>
      <c r="G4383" s="251" t="s">
        <v>6</v>
      </c>
      <c r="H4383" s="251" t="s">
        <v>109</v>
      </c>
      <c r="I4383" s="251" t="s">
        <v>141</v>
      </c>
      <c r="J4383" s="251" t="s">
        <v>142</v>
      </c>
      <c r="K4383" s="251" t="s">
        <v>143</v>
      </c>
      <c r="L4383" s="251" t="s">
        <v>144</v>
      </c>
      <c r="M4383" s="251" t="s">
        <v>153</v>
      </c>
      <c r="N4383" s="251" t="s">
        <v>157</v>
      </c>
      <c r="O4383" s="251" t="s">
        <v>158</v>
      </c>
      <c r="P4383" s="251" t="s">
        <v>169</v>
      </c>
      <c r="Q4383" s="251"/>
      <c r="R4383" s="251" t="s">
        <v>178</v>
      </c>
      <c r="S4383" s="252" t="s">
        <v>7</v>
      </c>
    </row>
    <row r="4384" spans="1:19" x14ac:dyDescent="0.25">
      <c r="A4384" s="316" t="s">
        <v>8</v>
      </c>
      <c r="B4384" s="317" t="s">
        <v>9</v>
      </c>
      <c r="C4384" s="317"/>
      <c r="D4384" s="40"/>
      <c r="E4384" s="40"/>
      <c r="F4384" s="41">
        <f t="shared" ref="F4384:G4384" si="245">SUM(F4385:F4389)</f>
        <v>18624615.859999999</v>
      </c>
      <c r="G4384" s="41">
        <f t="shared" si="245"/>
        <v>18894805.859999999</v>
      </c>
      <c r="H4384" s="41">
        <f>SUM(H4385:H4389)</f>
        <v>24489037.419999998</v>
      </c>
      <c r="I4384" s="41">
        <f>SUM(I4385:I4389)</f>
        <v>19066455.550000001</v>
      </c>
      <c r="J4384" s="41">
        <f t="shared" ref="J4384:R4384" si="246">SUM(J4385:J4389)</f>
        <v>32417458.310000002</v>
      </c>
      <c r="K4384" s="41">
        <f t="shared" si="246"/>
        <v>18473060.48</v>
      </c>
      <c r="L4384" s="41">
        <f t="shared" si="246"/>
        <v>18467204.420000002</v>
      </c>
      <c r="M4384" s="41">
        <f t="shared" si="246"/>
        <v>22020335.789999999</v>
      </c>
      <c r="N4384" s="41">
        <f t="shared" si="246"/>
        <v>18297813.57</v>
      </c>
      <c r="O4384" s="41">
        <f t="shared" si="246"/>
        <v>30933718.119999997</v>
      </c>
      <c r="P4384" s="41">
        <f t="shared" si="246"/>
        <v>34786610.840000004</v>
      </c>
      <c r="Q4384" s="41"/>
      <c r="R4384" s="41">
        <f t="shared" si="246"/>
        <v>45653246.160000004</v>
      </c>
      <c r="S4384" s="41">
        <f>+S4385+S4386+S4387+S4388+S4389</f>
        <v>302124362.38</v>
      </c>
    </row>
    <row r="4385" spans="1:19" x14ac:dyDescent="0.25">
      <c r="A4385" s="313"/>
      <c r="B4385" s="314" t="s">
        <v>10</v>
      </c>
      <c r="C4385" s="315"/>
      <c r="D4385" s="315"/>
      <c r="E4385" s="40"/>
      <c r="F4385" s="45">
        <v>15899530.83</v>
      </c>
      <c r="G4385" s="45">
        <v>16139904.73</v>
      </c>
      <c r="H4385" s="45">
        <v>21750400.789999999</v>
      </c>
      <c r="I4385" s="45">
        <v>16323896.42</v>
      </c>
      <c r="J4385" s="45">
        <v>15746328.630000001</v>
      </c>
      <c r="K4385" s="45">
        <v>15760728.630000001</v>
      </c>
      <c r="L4385" s="45">
        <v>15751328.630000001</v>
      </c>
      <c r="M4385" s="45">
        <v>19314769.800000001</v>
      </c>
      <c r="N4385" s="45">
        <v>15631194.029999999</v>
      </c>
      <c r="O4385" s="45">
        <v>15600272.640000001</v>
      </c>
      <c r="P4385" s="45">
        <v>29412571.050000001</v>
      </c>
      <c r="Q4385" s="45"/>
      <c r="R4385" s="45">
        <v>26731556.5</v>
      </c>
      <c r="S4385" s="45">
        <f>SUM(F4385:R4385)</f>
        <v>224062482.68000001</v>
      </c>
    </row>
    <row r="4386" spans="1:19" x14ac:dyDescent="0.25">
      <c r="A4386" s="313"/>
      <c r="B4386" s="314" t="s">
        <v>11</v>
      </c>
      <c r="C4386" s="315"/>
      <c r="D4386" s="315"/>
      <c r="E4386" s="40"/>
      <c r="F4386" s="45">
        <v>280000</v>
      </c>
      <c r="G4386" s="45">
        <v>280000</v>
      </c>
      <c r="H4386" s="45">
        <v>280000</v>
      </c>
      <c r="I4386" s="45">
        <v>280000</v>
      </c>
      <c r="J4386" s="45">
        <v>14246028.390000001</v>
      </c>
      <c r="K4386" s="45">
        <v>285000</v>
      </c>
      <c r="L4386" s="45">
        <v>290000</v>
      </c>
      <c r="M4386" s="45">
        <v>280000</v>
      </c>
      <c r="N4386" s="45">
        <v>280000</v>
      </c>
      <c r="O4386" s="45">
        <v>13234311.970000001</v>
      </c>
      <c r="P4386" s="45">
        <v>3071946.09</v>
      </c>
      <c r="Q4386" s="45"/>
      <c r="R4386" s="45">
        <v>16531330.49</v>
      </c>
      <c r="S4386" s="45">
        <f>SUM(F4386:R4386)</f>
        <v>49338616.939999998</v>
      </c>
    </row>
    <row r="4387" spans="1:19" x14ac:dyDescent="0.25">
      <c r="A4387" s="313"/>
      <c r="B4387" s="314" t="s">
        <v>212</v>
      </c>
      <c r="C4387" s="318"/>
      <c r="D4387" s="318"/>
      <c r="E4387" s="40"/>
      <c r="F4387" s="45">
        <v>0</v>
      </c>
      <c r="G4387" s="45">
        <v>0</v>
      </c>
      <c r="H4387" s="45">
        <v>0</v>
      </c>
      <c r="I4387" s="45">
        <v>0</v>
      </c>
      <c r="J4387" s="45">
        <v>0</v>
      </c>
      <c r="K4387" s="45">
        <v>0</v>
      </c>
      <c r="L4387" s="45">
        <v>0</v>
      </c>
      <c r="M4387" s="45">
        <v>0</v>
      </c>
      <c r="N4387" s="45">
        <v>0</v>
      </c>
      <c r="O4387" s="45">
        <v>0</v>
      </c>
      <c r="P4387" s="45">
        <v>0</v>
      </c>
      <c r="Q4387" s="45"/>
      <c r="R4387" s="45">
        <v>0</v>
      </c>
      <c r="S4387" s="45">
        <f>SUM(F4387:R4387)</f>
        <v>0</v>
      </c>
    </row>
    <row r="4388" spans="1:19" x14ac:dyDescent="0.25">
      <c r="A4388" s="313"/>
      <c r="B4388" s="314" t="s">
        <v>213</v>
      </c>
      <c r="C4388" s="318"/>
      <c r="D4388" s="318"/>
      <c r="E4388" s="40"/>
      <c r="F4388" s="45">
        <v>0</v>
      </c>
      <c r="G4388" s="45">
        <v>0</v>
      </c>
      <c r="H4388" s="45">
        <v>0</v>
      </c>
      <c r="I4388" s="45">
        <v>0</v>
      </c>
      <c r="J4388" s="45">
        <v>0</v>
      </c>
      <c r="K4388" s="45">
        <v>0</v>
      </c>
      <c r="L4388" s="45">
        <v>0</v>
      </c>
      <c r="M4388" s="45">
        <v>0</v>
      </c>
      <c r="N4388" s="45">
        <v>0</v>
      </c>
      <c r="O4388" s="45">
        <v>0</v>
      </c>
      <c r="P4388" s="45">
        <v>0</v>
      </c>
      <c r="Q4388" s="45"/>
      <c r="R4388" s="45">
        <v>0</v>
      </c>
      <c r="S4388" s="45">
        <f>SUM(F4388:R4388)</f>
        <v>0</v>
      </c>
    </row>
    <row r="4389" spans="1:19" x14ac:dyDescent="0.25">
      <c r="A4389" s="313"/>
      <c r="B4389" s="359" t="s">
        <v>214</v>
      </c>
      <c r="C4389" s="359"/>
      <c r="D4389" s="359"/>
      <c r="E4389" s="40"/>
      <c r="F4389" s="45">
        <v>2445085.0299999998</v>
      </c>
      <c r="G4389" s="45">
        <v>2474901.13</v>
      </c>
      <c r="H4389" s="45">
        <v>2458636.63</v>
      </c>
      <c r="I4389" s="45">
        <v>2462559.13</v>
      </c>
      <c r="J4389" s="45">
        <v>2425101.29</v>
      </c>
      <c r="K4389" s="45">
        <v>2427331.85</v>
      </c>
      <c r="L4389" s="45">
        <v>2425875.79</v>
      </c>
      <c r="M4389" s="45">
        <v>2425565.9900000002</v>
      </c>
      <c r="N4389" s="45">
        <v>2386619.54</v>
      </c>
      <c r="O4389" s="45">
        <v>2099133.5099999998</v>
      </c>
      <c r="P4389" s="45">
        <v>2302093.7000000002</v>
      </c>
      <c r="Q4389" s="45"/>
      <c r="R4389" s="45">
        <v>2390359.17</v>
      </c>
      <c r="S4389" s="45">
        <f>SUM(F4389:R4389)</f>
        <v>28723262.759999998</v>
      </c>
    </row>
    <row r="4390" spans="1:19" x14ac:dyDescent="0.25">
      <c r="A4390" s="316" t="s">
        <v>12</v>
      </c>
      <c r="B4390" s="320" t="s">
        <v>13</v>
      </c>
      <c r="C4390" s="315"/>
      <c r="D4390" s="40"/>
      <c r="E4390" s="40"/>
      <c r="F4390" s="41">
        <f>SUM(F4391:F4400)</f>
        <v>741387.33000000007</v>
      </c>
      <c r="G4390" s="41">
        <f>+G4392+G4394+G4395+G4396+G4391+G4402</f>
        <v>4823459.1399999997</v>
      </c>
      <c r="H4390" s="41">
        <f t="shared" ref="H4390" si="247">SUM(H4391:H4402)</f>
        <v>3270508.74</v>
      </c>
      <c r="I4390" s="41">
        <f>SUM(I4391:I4402)</f>
        <v>1440104.1400000001</v>
      </c>
      <c r="J4390" s="41">
        <f>SUM(J4391:J4402)</f>
        <v>3218621.25</v>
      </c>
      <c r="K4390" s="41">
        <f t="shared" ref="K4390:P4390" si="248">SUM(K4391:K4402)</f>
        <v>5205328.83</v>
      </c>
      <c r="L4390" s="41">
        <f t="shared" si="248"/>
        <v>2012606.6400000001</v>
      </c>
      <c r="M4390" s="41">
        <f t="shared" si="248"/>
        <v>3219455.98</v>
      </c>
      <c r="N4390" s="41">
        <f t="shared" si="248"/>
        <v>2553608.17</v>
      </c>
      <c r="O4390" s="41">
        <f t="shared" si="248"/>
        <v>3710064.88</v>
      </c>
      <c r="P4390" s="41">
        <f t="shared" si="248"/>
        <v>3305144.36</v>
      </c>
      <c r="Q4390" s="41"/>
      <c r="R4390" s="41">
        <f>SUM(R4391:R4402)</f>
        <v>5051015.1399999997</v>
      </c>
      <c r="S4390" s="41">
        <f t="shared" ref="S4390" si="249">SUM(S4391:S4402)</f>
        <v>38551304.600000001</v>
      </c>
    </row>
    <row r="4391" spans="1:19" x14ac:dyDescent="0.25">
      <c r="A4391" s="313"/>
      <c r="B4391" s="314" t="s">
        <v>14</v>
      </c>
      <c r="C4391" s="315"/>
      <c r="D4391" s="315"/>
      <c r="E4391" s="40"/>
      <c r="F4391" s="45">
        <v>164489.32</v>
      </c>
      <c r="G4391" s="45">
        <v>506422.8</v>
      </c>
      <c r="H4391" s="45">
        <v>409354.01</v>
      </c>
      <c r="I4391" s="45">
        <v>262674.03000000003</v>
      </c>
      <c r="J4391" s="45">
        <v>552634.66</v>
      </c>
      <c r="K4391" s="45">
        <v>932366.17</v>
      </c>
      <c r="L4391" s="45">
        <v>14170</v>
      </c>
      <c r="M4391" s="45">
        <v>494263.74</v>
      </c>
      <c r="N4391" s="45">
        <v>546855.93000000005</v>
      </c>
      <c r="O4391" s="45">
        <v>1150354.78</v>
      </c>
      <c r="P4391" s="45">
        <v>271260.15999999997</v>
      </c>
      <c r="Q4391" s="45"/>
      <c r="R4391" s="45">
        <v>378784.02</v>
      </c>
      <c r="S4391" s="45">
        <f t="shared" ref="S4391:S4402" si="250">SUM(F4391:R4391)</f>
        <v>5683629.6199999992</v>
      </c>
    </row>
    <row r="4392" spans="1:19" x14ac:dyDescent="0.25">
      <c r="A4392" s="321"/>
      <c r="B4392" s="322" t="s">
        <v>15</v>
      </c>
      <c r="C4392" s="359"/>
      <c r="D4392" s="359"/>
      <c r="E4392" s="40"/>
      <c r="F4392" s="45">
        <v>0</v>
      </c>
      <c r="G4392" s="45">
        <v>0</v>
      </c>
      <c r="H4392" s="45">
        <v>200940.01</v>
      </c>
      <c r="I4392" s="45">
        <v>16980</v>
      </c>
      <c r="J4392" s="45">
        <v>166980.01</v>
      </c>
      <c r="K4392" s="45">
        <v>316980.02</v>
      </c>
      <c r="L4392" s="45">
        <v>16980</v>
      </c>
      <c r="M4392" s="45">
        <v>166980.01</v>
      </c>
      <c r="N4392" s="45">
        <v>166979.99</v>
      </c>
      <c r="O4392" s="45">
        <v>16980</v>
      </c>
      <c r="P4392" s="45">
        <v>193980</v>
      </c>
      <c r="Q4392" s="45"/>
      <c r="R4392" s="45">
        <v>382652</v>
      </c>
      <c r="S4392" s="45">
        <f t="shared" si="250"/>
        <v>1646432.04</v>
      </c>
    </row>
    <row r="4393" spans="1:19" x14ac:dyDescent="0.25">
      <c r="A4393" s="313"/>
      <c r="B4393" s="314" t="s">
        <v>16</v>
      </c>
      <c r="C4393" s="315"/>
      <c r="D4393" s="315"/>
      <c r="E4393" s="40"/>
      <c r="F4393" s="45">
        <v>0</v>
      </c>
      <c r="G4393" s="45">
        <v>0</v>
      </c>
      <c r="H4393" s="45">
        <v>284927.5</v>
      </c>
      <c r="I4393" s="45">
        <v>0</v>
      </c>
      <c r="J4393" s="45">
        <v>0</v>
      </c>
      <c r="K4393" s="45">
        <v>723350</v>
      </c>
      <c r="L4393" s="45">
        <v>0</v>
      </c>
      <c r="M4393" s="45">
        <v>390600</v>
      </c>
      <c r="N4393" s="45">
        <v>0</v>
      </c>
      <c r="O4393" s="45">
        <v>90500</v>
      </c>
      <c r="P4393" s="45">
        <v>49000</v>
      </c>
      <c r="Q4393" s="45"/>
      <c r="R4393" s="45">
        <v>481798.42</v>
      </c>
      <c r="S4393" s="45">
        <f t="shared" si="250"/>
        <v>2020175.92</v>
      </c>
    </row>
    <row r="4394" spans="1:19" x14ac:dyDescent="0.25">
      <c r="A4394" s="313"/>
      <c r="B4394" s="359" t="s">
        <v>17</v>
      </c>
      <c r="C4394" s="359"/>
      <c r="D4394" s="359"/>
      <c r="E4394" s="40"/>
      <c r="F4394" s="45">
        <v>0</v>
      </c>
      <c r="G4394" s="45">
        <v>0</v>
      </c>
      <c r="H4394" s="45">
        <v>0</v>
      </c>
      <c r="I4394" s="45">
        <v>0</v>
      </c>
      <c r="J4394" s="45">
        <v>0</v>
      </c>
      <c r="K4394" s="45">
        <v>0</v>
      </c>
      <c r="L4394" s="45">
        <v>0</v>
      </c>
      <c r="M4394" s="45">
        <v>0</v>
      </c>
      <c r="N4394" s="45">
        <v>0</v>
      </c>
      <c r="O4394" s="45">
        <v>0</v>
      </c>
      <c r="P4394" s="45">
        <v>0</v>
      </c>
      <c r="Q4394" s="45"/>
      <c r="R4394" s="45">
        <v>0</v>
      </c>
      <c r="S4394" s="45">
        <f t="shared" si="250"/>
        <v>0</v>
      </c>
    </row>
    <row r="4395" spans="1:19" x14ac:dyDescent="0.25">
      <c r="A4395" s="313"/>
      <c r="B4395" s="314" t="s">
        <v>18</v>
      </c>
      <c r="C4395" s="315"/>
      <c r="D4395" s="315"/>
      <c r="E4395" s="52"/>
      <c r="F4395" s="45">
        <v>450000.01</v>
      </c>
      <c r="G4395" s="45">
        <v>1935766.16</v>
      </c>
      <c r="H4395" s="45">
        <v>1039478.08</v>
      </c>
      <c r="I4395" s="45">
        <v>956548.11</v>
      </c>
      <c r="J4395" s="45">
        <v>1507618.1</v>
      </c>
      <c r="K4395" s="45">
        <v>1359548.1</v>
      </c>
      <c r="L4395" s="45">
        <f>1181918.1+17700</f>
        <v>1199618.1000000001</v>
      </c>
      <c r="M4395" s="45">
        <v>1141922.08</v>
      </c>
      <c r="N4395" s="45">
        <v>974618.1</v>
      </c>
      <c r="O4395" s="45">
        <v>1462601.1</v>
      </c>
      <c r="P4395" s="45">
        <v>1392909.17</v>
      </c>
      <c r="Q4395" s="45"/>
      <c r="R4395" s="45">
        <v>1630643.43</v>
      </c>
      <c r="S4395" s="45">
        <f t="shared" si="250"/>
        <v>15051270.539999999</v>
      </c>
    </row>
    <row r="4396" spans="1:19" x14ac:dyDescent="0.25">
      <c r="A4396" s="313"/>
      <c r="B4396" s="314" t="s">
        <v>19</v>
      </c>
      <c r="C4396" s="315"/>
      <c r="D4396" s="315"/>
      <c r="E4396" s="40"/>
      <c r="F4396" s="45">
        <v>126898</v>
      </c>
      <c r="G4396" s="45">
        <v>1973143.58</v>
      </c>
      <c r="H4396" s="45">
        <v>126898</v>
      </c>
      <c r="I4396" s="45">
        <v>25582</v>
      </c>
      <c r="J4396" s="45">
        <v>124933</v>
      </c>
      <c r="K4396" s="45">
        <v>0</v>
      </c>
      <c r="L4396" s="45">
        <v>228074</v>
      </c>
      <c r="M4396" s="45">
        <v>169808.61</v>
      </c>
      <c r="N4396" s="45">
        <v>44875.61</v>
      </c>
      <c r="O4396" s="45">
        <v>221672</v>
      </c>
      <c r="P4396" s="45">
        <v>94234</v>
      </c>
      <c r="Q4396" s="45"/>
      <c r="R4396" s="45">
        <v>779582.36</v>
      </c>
      <c r="S4396" s="45">
        <f t="shared" si="250"/>
        <v>3915701.1599999997</v>
      </c>
    </row>
    <row r="4397" spans="1:19" x14ac:dyDescent="0.25">
      <c r="A4397" s="313"/>
      <c r="B4397" s="314" t="s">
        <v>197</v>
      </c>
      <c r="C4397" s="315"/>
      <c r="D4397" s="315"/>
      <c r="E4397" s="40"/>
      <c r="F4397" s="45">
        <v>0</v>
      </c>
      <c r="G4397" s="45">
        <v>0</v>
      </c>
      <c r="H4397" s="45">
        <v>0</v>
      </c>
      <c r="I4397" s="45">
        <v>0</v>
      </c>
      <c r="J4397" s="45">
        <v>0</v>
      </c>
      <c r="K4397" s="45">
        <v>0</v>
      </c>
      <c r="L4397" s="45">
        <v>0</v>
      </c>
      <c r="M4397" s="45">
        <v>0</v>
      </c>
      <c r="N4397" s="45">
        <v>0</v>
      </c>
      <c r="O4397" s="45">
        <v>0</v>
      </c>
      <c r="P4397" s="45">
        <v>0</v>
      </c>
      <c r="Q4397" s="45"/>
      <c r="R4397" s="45">
        <v>0</v>
      </c>
      <c r="S4397" s="45">
        <f t="shared" si="250"/>
        <v>0</v>
      </c>
    </row>
    <row r="4398" spans="1:19" x14ac:dyDescent="0.25">
      <c r="A4398" s="313"/>
      <c r="B4398" s="322" t="s">
        <v>20</v>
      </c>
      <c r="C4398" s="315"/>
      <c r="D4398" s="315"/>
      <c r="E4398" s="40"/>
      <c r="F4398" s="45">
        <v>0</v>
      </c>
      <c r="G4398" s="45">
        <v>0</v>
      </c>
      <c r="H4398" s="45">
        <v>746300</v>
      </c>
      <c r="I4398" s="45">
        <v>0</v>
      </c>
      <c r="J4398" s="45">
        <v>253749.94</v>
      </c>
      <c r="K4398" s="45">
        <v>499810</v>
      </c>
      <c r="L4398" s="45">
        <v>0</v>
      </c>
      <c r="M4398" s="45">
        <v>249725</v>
      </c>
      <c r="N4398" s="45">
        <v>249050</v>
      </c>
      <c r="O4398" s="45">
        <v>249030</v>
      </c>
      <c r="P4398" s="45">
        <v>237384.98</v>
      </c>
      <c r="Q4398" s="45"/>
      <c r="R4398" s="45">
        <v>496150</v>
      </c>
      <c r="S4398" s="45">
        <f t="shared" si="250"/>
        <v>2981199.92</v>
      </c>
    </row>
    <row r="4399" spans="1:19" x14ac:dyDescent="0.25">
      <c r="A4399" s="313"/>
      <c r="B4399" s="359" t="s">
        <v>21</v>
      </c>
      <c r="C4399" s="359"/>
      <c r="D4399" s="359"/>
      <c r="E4399" s="359"/>
      <c r="F4399" s="45">
        <v>0</v>
      </c>
      <c r="G4399" s="45">
        <v>0</v>
      </c>
      <c r="H4399" s="45">
        <v>0</v>
      </c>
      <c r="I4399" s="45">
        <v>0</v>
      </c>
      <c r="J4399" s="45">
        <v>0</v>
      </c>
      <c r="K4399" s="45">
        <v>0</v>
      </c>
      <c r="L4399" s="45">
        <v>0</v>
      </c>
      <c r="M4399" s="45">
        <v>0</v>
      </c>
      <c r="N4399" s="45">
        <v>0</v>
      </c>
      <c r="O4399" s="45">
        <v>0</v>
      </c>
      <c r="P4399" s="45">
        <v>0</v>
      </c>
      <c r="Q4399" s="45"/>
      <c r="R4399" s="45">
        <v>0</v>
      </c>
      <c r="S4399" s="45">
        <f t="shared" si="250"/>
        <v>0</v>
      </c>
    </row>
    <row r="4400" spans="1:19" x14ac:dyDescent="0.25">
      <c r="A4400" s="313"/>
      <c r="B4400" s="322" t="s">
        <v>22</v>
      </c>
      <c r="C4400" s="359"/>
      <c r="D4400" s="359"/>
      <c r="E4400" s="359"/>
      <c r="F4400" s="45">
        <v>0</v>
      </c>
      <c r="G4400" s="45">
        <v>0</v>
      </c>
      <c r="H4400" s="45">
        <v>54484.54</v>
      </c>
      <c r="I4400" s="45">
        <v>178320</v>
      </c>
      <c r="J4400" s="45">
        <v>204484.54</v>
      </c>
      <c r="K4400" s="45">
        <v>204484.54</v>
      </c>
      <c r="L4400" s="45">
        <v>204484.54</v>
      </c>
      <c r="M4400" s="45">
        <v>204484.54</v>
      </c>
      <c r="N4400" s="45">
        <v>204484.54</v>
      </c>
      <c r="O4400" s="45">
        <v>150000</v>
      </c>
      <c r="P4400" s="45">
        <v>404484.55</v>
      </c>
      <c r="Q4400" s="45"/>
      <c r="R4400" s="45">
        <v>530294.91</v>
      </c>
      <c r="S4400" s="45">
        <f t="shared" si="250"/>
        <v>2340006.7000000002</v>
      </c>
    </row>
    <row r="4401" spans="1:19" x14ac:dyDescent="0.25">
      <c r="A4401" s="313"/>
      <c r="B4401" s="322" t="s">
        <v>23</v>
      </c>
      <c r="C4401" s="359"/>
      <c r="D4401" s="359"/>
      <c r="E4401" s="40"/>
      <c r="F4401" s="45">
        <v>0</v>
      </c>
      <c r="G4401" s="45">
        <v>0</v>
      </c>
      <c r="H4401" s="45">
        <v>0</v>
      </c>
      <c r="I4401" s="45">
        <v>0</v>
      </c>
      <c r="J4401" s="45">
        <v>0</v>
      </c>
      <c r="K4401" s="45">
        <v>0</v>
      </c>
      <c r="L4401" s="45">
        <v>0</v>
      </c>
      <c r="M4401" s="45">
        <v>0</v>
      </c>
      <c r="N4401" s="45">
        <v>0</v>
      </c>
      <c r="O4401" s="45">
        <v>0</v>
      </c>
      <c r="P4401" s="45">
        <v>0</v>
      </c>
      <c r="Q4401" s="45"/>
      <c r="R4401" s="45">
        <v>0</v>
      </c>
      <c r="S4401" s="45">
        <f t="shared" si="250"/>
        <v>0</v>
      </c>
    </row>
    <row r="4402" spans="1:19" ht="56.25" x14ac:dyDescent="0.25">
      <c r="A4402" s="313"/>
      <c r="B4402" s="364" t="s">
        <v>215</v>
      </c>
      <c r="C4402" s="359"/>
      <c r="D4402" s="359"/>
      <c r="E4402" s="40"/>
      <c r="F4402" s="45">
        <v>0</v>
      </c>
      <c r="G4402" s="45">
        <v>408126.6</v>
      </c>
      <c r="H4402" s="45">
        <v>408126.6</v>
      </c>
      <c r="I4402" s="45">
        <v>0</v>
      </c>
      <c r="J4402" s="45">
        <v>408221</v>
      </c>
      <c r="K4402" s="45">
        <v>1168790</v>
      </c>
      <c r="L4402" s="45">
        <v>349280</v>
      </c>
      <c r="M4402" s="45">
        <v>401672</v>
      </c>
      <c r="N4402" s="45">
        <v>366744</v>
      </c>
      <c r="O4402" s="45">
        <v>368927</v>
      </c>
      <c r="P4402" s="45">
        <v>661891.5</v>
      </c>
      <c r="Q4402" s="45"/>
      <c r="R4402" s="45">
        <v>371110</v>
      </c>
      <c r="S4402" s="45">
        <f t="shared" si="250"/>
        <v>4912888.7</v>
      </c>
    </row>
    <row r="4403" spans="1:19" x14ac:dyDescent="0.25">
      <c r="A4403" s="316" t="s">
        <v>24</v>
      </c>
      <c r="B4403" s="320" t="s">
        <v>25</v>
      </c>
      <c r="C4403" s="315"/>
      <c r="D4403" s="40"/>
      <c r="E4403" s="40"/>
      <c r="F4403" s="41">
        <f>+F4406+F4404+F4405+F4407+F4408+F4409+F4410</f>
        <v>1449043.16</v>
      </c>
      <c r="G4403" s="41">
        <f>+G4406+G4404+G4405+G4407+G4408+G4409+G4410</f>
        <v>2048575.51</v>
      </c>
      <c r="H4403" s="41">
        <f t="shared" ref="H4403:M4403" si="251">SUM(H4404:H4413)</f>
        <v>8426304.1999999993</v>
      </c>
      <c r="I4403" s="41">
        <f t="shared" si="251"/>
        <v>2694928.26</v>
      </c>
      <c r="J4403" s="41">
        <f t="shared" si="251"/>
        <v>1887568.7</v>
      </c>
      <c r="K4403" s="41">
        <f t="shared" si="251"/>
        <v>4919880.34</v>
      </c>
      <c r="L4403" s="41">
        <f t="shared" si="251"/>
        <v>5463555.1400000006</v>
      </c>
      <c r="M4403" s="41">
        <f t="shared" si="251"/>
        <v>5785803.2799999993</v>
      </c>
      <c r="N4403" s="41">
        <f>SUM(N4404:N4413)</f>
        <v>5988021.7000000002</v>
      </c>
      <c r="O4403" s="41">
        <f>SUM(O4404:O4413)</f>
        <v>5887966.2300000004</v>
      </c>
      <c r="P4403" s="41">
        <f>SUM(P4404:P4413)</f>
        <v>1750372.2000000002</v>
      </c>
      <c r="Q4403" s="41"/>
      <c r="R4403" s="41">
        <f>SUM(R4404:R4413)</f>
        <v>8461733.0599999987</v>
      </c>
      <c r="S4403" s="41">
        <f>SUM(S4404:S4413)</f>
        <v>54763751.780000001</v>
      </c>
    </row>
    <row r="4404" spans="1:19" x14ac:dyDescent="0.25">
      <c r="A4404" s="313"/>
      <c r="B4404" s="359" t="s">
        <v>216</v>
      </c>
      <c r="C4404" s="359"/>
      <c r="D4404" s="359"/>
      <c r="E4404" s="40"/>
      <c r="F4404" s="45">
        <v>0</v>
      </c>
      <c r="G4404" s="45">
        <v>341940.2</v>
      </c>
      <c r="H4404" s="45">
        <v>1534209.8</v>
      </c>
      <c r="I4404" s="45">
        <v>368861.6</v>
      </c>
      <c r="J4404" s="45">
        <v>168228.2</v>
      </c>
      <c r="K4404" s="45">
        <v>214931.1</v>
      </c>
      <c r="L4404" s="45">
        <v>0</v>
      </c>
      <c r="M4404" s="45">
        <v>346256.2</v>
      </c>
      <c r="N4404" s="45">
        <v>1245897.7</v>
      </c>
      <c r="O4404" s="45">
        <v>900945.5</v>
      </c>
      <c r="P4404" s="45">
        <v>112624.88</v>
      </c>
      <c r="Q4404" s="45"/>
      <c r="R4404" s="45">
        <v>781299.97</v>
      </c>
      <c r="S4404" s="45">
        <f t="shared" ref="S4404:S4413" si="252">SUM(F4404:R4404)</f>
        <v>6015195.1500000004</v>
      </c>
    </row>
    <row r="4405" spans="1:19" x14ac:dyDescent="0.25">
      <c r="A4405" s="313"/>
      <c r="B4405" s="314" t="s">
        <v>26</v>
      </c>
      <c r="C4405" s="315"/>
      <c r="D4405" s="315"/>
      <c r="E4405" s="40"/>
      <c r="F4405" s="45">
        <v>0</v>
      </c>
      <c r="G4405" s="45">
        <v>0</v>
      </c>
      <c r="H4405" s="45">
        <v>0</v>
      </c>
      <c r="I4405" s="45">
        <v>428104</v>
      </c>
      <c r="J4405" s="45">
        <v>0</v>
      </c>
      <c r="K4405" s="45">
        <v>11698.51</v>
      </c>
      <c r="L4405" s="45">
        <v>54870</v>
      </c>
      <c r="M4405" s="45">
        <v>0</v>
      </c>
      <c r="N4405" s="45">
        <v>0</v>
      </c>
      <c r="O4405" s="45">
        <v>0</v>
      </c>
      <c r="P4405" s="45">
        <v>0</v>
      </c>
      <c r="Q4405" s="45"/>
      <c r="R4405" s="45">
        <v>1176420.5900000001</v>
      </c>
      <c r="S4405" s="45">
        <f t="shared" si="252"/>
        <v>1671093.1</v>
      </c>
    </row>
    <row r="4406" spans="1:19" x14ac:dyDescent="0.25">
      <c r="A4406" s="313"/>
      <c r="B4406" s="359" t="s">
        <v>217</v>
      </c>
      <c r="C4406" s="359"/>
      <c r="D4406" s="359"/>
      <c r="E4406" s="40"/>
      <c r="F4406" s="45">
        <v>0</v>
      </c>
      <c r="G4406" s="45">
        <v>0</v>
      </c>
      <c r="H4406" s="45">
        <v>0</v>
      </c>
      <c r="I4406" s="45">
        <v>0</v>
      </c>
      <c r="J4406" s="45">
        <v>0</v>
      </c>
      <c r="K4406" s="45">
        <v>0</v>
      </c>
      <c r="L4406" s="45">
        <v>0</v>
      </c>
      <c r="M4406" s="45">
        <v>495750.87</v>
      </c>
      <c r="N4406" s="45">
        <v>0</v>
      </c>
      <c r="O4406" s="45">
        <v>0</v>
      </c>
      <c r="P4406" s="45">
        <v>0</v>
      </c>
      <c r="Q4406" s="45"/>
      <c r="R4406" s="45">
        <v>581321.56999999995</v>
      </c>
      <c r="S4406" s="45">
        <f t="shared" si="252"/>
        <v>1077072.44</v>
      </c>
    </row>
    <row r="4407" spans="1:19" x14ac:dyDescent="0.25">
      <c r="A4407" s="313"/>
      <c r="B4407" s="359" t="s">
        <v>27</v>
      </c>
      <c r="C4407" s="359"/>
      <c r="D4407" s="359"/>
      <c r="E4407" s="40"/>
      <c r="F4407" s="45">
        <v>0</v>
      </c>
      <c r="G4407" s="45">
        <v>0</v>
      </c>
      <c r="H4407" s="45">
        <v>0</v>
      </c>
      <c r="I4407" s="45">
        <v>0</v>
      </c>
      <c r="J4407" s="45">
        <v>0</v>
      </c>
      <c r="K4407" s="45">
        <v>0</v>
      </c>
      <c r="L4407" s="45">
        <v>0</v>
      </c>
      <c r="M4407" s="45">
        <v>0</v>
      </c>
      <c r="N4407" s="45">
        <v>0</v>
      </c>
      <c r="O4407" s="45">
        <v>0</v>
      </c>
      <c r="P4407" s="45">
        <v>0</v>
      </c>
      <c r="Q4407" s="45"/>
      <c r="R4407" s="45">
        <v>0</v>
      </c>
      <c r="S4407" s="45">
        <f t="shared" si="252"/>
        <v>0</v>
      </c>
    </row>
    <row r="4408" spans="1:19" x14ac:dyDescent="0.25">
      <c r="A4408" s="313"/>
      <c r="B4408" s="359" t="s">
        <v>218</v>
      </c>
      <c r="C4408" s="359"/>
      <c r="D4408" s="359"/>
      <c r="E4408" s="40"/>
      <c r="F4408" s="45">
        <v>0</v>
      </c>
      <c r="G4408" s="45">
        <v>0</v>
      </c>
      <c r="H4408" s="45">
        <v>0</v>
      </c>
      <c r="I4408" s="45">
        <v>0</v>
      </c>
      <c r="J4408" s="45">
        <v>0</v>
      </c>
      <c r="K4408" s="45">
        <f>162792.9+224701.5</f>
        <v>387494.40000000002</v>
      </c>
      <c r="L4408" s="45">
        <f>91332-17700</f>
        <v>73632</v>
      </c>
      <c r="M4408" s="45">
        <v>1231920</v>
      </c>
      <c r="N4408" s="45">
        <v>0</v>
      </c>
      <c r="O4408" s="45">
        <v>0</v>
      </c>
      <c r="P4408" s="45">
        <v>0</v>
      </c>
      <c r="Q4408" s="45"/>
      <c r="R4408" s="45">
        <v>266616.94</v>
      </c>
      <c r="S4408" s="45">
        <f t="shared" si="252"/>
        <v>1959663.3399999999</v>
      </c>
    </row>
    <row r="4409" spans="1:19" x14ac:dyDescent="0.25">
      <c r="A4409" s="313"/>
      <c r="B4409" s="359" t="s">
        <v>219</v>
      </c>
      <c r="C4409" s="359"/>
      <c r="D4409" s="359"/>
      <c r="E4409" s="40"/>
      <c r="F4409" s="45">
        <v>0</v>
      </c>
      <c r="G4409" s="45">
        <v>0</v>
      </c>
      <c r="H4409" s="45">
        <v>1700000</v>
      </c>
      <c r="I4409" s="45">
        <v>0</v>
      </c>
      <c r="J4409" s="45">
        <v>0</v>
      </c>
      <c r="K4409" s="45">
        <v>300136.49</v>
      </c>
      <c r="L4409" s="45">
        <v>2031975.67</v>
      </c>
      <c r="M4409" s="45">
        <f>485469.53+353632.01</f>
        <v>839101.54</v>
      </c>
      <c r="N4409" s="45">
        <v>1390533.3</v>
      </c>
      <c r="O4409" s="45">
        <v>1847181.77</v>
      </c>
      <c r="P4409" s="45">
        <v>0</v>
      </c>
      <c r="Q4409" s="45"/>
      <c r="R4409" s="45">
        <v>1357526.9</v>
      </c>
      <c r="S4409" s="45">
        <f t="shared" si="252"/>
        <v>9466455.6699999999</v>
      </c>
    </row>
    <row r="4410" spans="1:19" x14ac:dyDescent="0.25">
      <c r="A4410" s="313"/>
      <c r="B4410" s="322" t="s">
        <v>200</v>
      </c>
      <c r="C4410" s="359"/>
      <c r="D4410" s="359"/>
      <c r="E4410" s="40"/>
      <c r="F4410" s="45">
        <v>1449043.16</v>
      </c>
      <c r="G4410" s="45">
        <v>1706635.31</v>
      </c>
      <c r="H4410" s="45">
        <v>2298413.81</v>
      </c>
      <c r="I4410" s="45">
        <v>1611312.82</v>
      </c>
      <c r="J4410" s="45">
        <v>1650840.56</v>
      </c>
      <c r="K4410" s="45">
        <v>2911361.93</v>
      </c>
      <c r="L4410" s="45">
        <v>1843761.82</v>
      </c>
      <c r="M4410" s="45">
        <v>1895602.73</v>
      </c>
      <c r="N4410" s="45">
        <v>1841898.11</v>
      </c>
      <c r="O4410" s="45">
        <v>1703446.77</v>
      </c>
      <c r="P4410" s="45">
        <v>1637747.32</v>
      </c>
      <c r="Q4410" s="45"/>
      <c r="R4410" s="45">
        <v>2179006.38</v>
      </c>
      <c r="S4410" s="45">
        <f t="shared" si="252"/>
        <v>22729070.719999999</v>
      </c>
    </row>
    <row r="4411" spans="1:19" x14ac:dyDescent="0.25">
      <c r="A4411" s="313"/>
      <c r="B4411" s="54" t="s">
        <v>30</v>
      </c>
      <c r="C4411" s="359"/>
      <c r="D4411" s="359"/>
      <c r="E4411" s="54"/>
      <c r="F4411" s="45">
        <v>0</v>
      </c>
      <c r="G4411" s="45">
        <v>0</v>
      </c>
      <c r="H4411" s="45">
        <v>0</v>
      </c>
      <c r="I4411" s="45">
        <v>0</v>
      </c>
      <c r="J4411" s="45">
        <v>0</v>
      </c>
      <c r="K4411" s="45">
        <v>0</v>
      </c>
      <c r="L4411" s="45">
        <v>0</v>
      </c>
      <c r="M4411" s="45">
        <v>0</v>
      </c>
      <c r="N4411" s="45">
        <v>0</v>
      </c>
      <c r="O4411" s="45">
        <v>0</v>
      </c>
      <c r="P4411" s="45">
        <v>0</v>
      </c>
      <c r="Q4411" s="45"/>
      <c r="R4411" s="45">
        <v>0</v>
      </c>
      <c r="S4411" s="45">
        <f t="shared" si="252"/>
        <v>0</v>
      </c>
    </row>
    <row r="4412" spans="1:19" x14ac:dyDescent="0.25">
      <c r="A4412" s="313"/>
      <c r="B4412" s="54" t="s">
        <v>31</v>
      </c>
      <c r="C4412" s="359"/>
      <c r="D4412" s="359"/>
      <c r="E4412" s="54"/>
      <c r="F4412" s="45">
        <v>0</v>
      </c>
      <c r="G4412" s="45">
        <v>0</v>
      </c>
      <c r="H4412" s="45">
        <v>0</v>
      </c>
      <c r="I4412" s="45">
        <v>0</v>
      </c>
      <c r="J4412" s="45">
        <v>0</v>
      </c>
      <c r="K4412" s="45">
        <v>0</v>
      </c>
      <c r="L4412" s="45">
        <v>0</v>
      </c>
      <c r="M4412" s="45">
        <v>0</v>
      </c>
      <c r="N4412" s="45">
        <v>0</v>
      </c>
      <c r="O4412" s="45">
        <v>0</v>
      </c>
      <c r="P4412" s="45">
        <v>0</v>
      </c>
      <c r="Q4412" s="45"/>
      <c r="R4412" s="45">
        <v>0</v>
      </c>
      <c r="S4412" s="45">
        <f t="shared" si="252"/>
        <v>0</v>
      </c>
    </row>
    <row r="4413" spans="1:19" x14ac:dyDescent="0.25">
      <c r="A4413" s="313"/>
      <c r="B4413" s="359" t="s">
        <v>32</v>
      </c>
      <c r="C4413" s="359"/>
      <c r="D4413" s="359"/>
      <c r="E4413" s="40"/>
      <c r="F4413" s="45">
        <v>0</v>
      </c>
      <c r="G4413" s="45">
        <v>0</v>
      </c>
      <c r="H4413" s="45">
        <v>2893680.59</v>
      </c>
      <c r="I4413" s="45">
        <v>286649.84000000003</v>
      </c>
      <c r="J4413" s="45">
        <v>68499.94</v>
      </c>
      <c r="K4413" s="45">
        <v>1094257.9099999999</v>
      </c>
      <c r="L4413" s="45">
        <v>1459315.65</v>
      </c>
      <c r="M4413" s="45">
        <v>977171.94</v>
      </c>
      <c r="N4413" s="45">
        <v>1509692.59</v>
      </c>
      <c r="O4413" s="45">
        <v>1436392.19</v>
      </c>
      <c r="P4413" s="45">
        <v>0</v>
      </c>
      <c r="Q4413" s="45"/>
      <c r="R4413" s="45">
        <v>2119540.71</v>
      </c>
      <c r="S4413" s="45">
        <f t="shared" si="252"/>
        <v>11845201.359999999</v>
      </c>
    </row>
    <row r="4414" spans="1:19" x14ac:dyDescent="0.25">
      <c r="A4414" s="316" t="s">
        <v>33</v>
      </c>
      <c r="B4414" s="320" t="s">
        <v>34</v>
      </c>
      <c r="C4414" s="315"/>
      <c r="D4414" s="40"/>
      <c r="E4414" s="40"/>
      <c r="F4414" s="41">
        <v>0</v>
      </c>
      <c r="G4414" s="41">
        <v>0</v>
      </c>
      <c r="H4414" s="41">
        <v>0</v>
      </c>
      <c r="I4414" s="41">
        <v>0</v>
      </c>
      <c r="J4414" s="41">
        <v>0</v>
      </c>
      <c r="K4414" s="41">
        <v>0</v>
      </c>
      <c r="L4414" s="41">
        <v>0</v>
      </c>
      <c r="M4414" s="41">
        <v>0</v>
      </c>
      <c r="N4414" s="41">
        <v>0</v>
      </c>
      <c r="O4414" s="41">
        <v>0</v>
      </c>
      <c r="P4414" s="41">
        <v>0</v>
      </c>
      <c r="Q4414" s="41"/>
      <c r="R4414" s="41">
        <v>0</v>
      </c>
      <c r="S4414" s="41">
        <v>0</v>
      </c>
    </row>
    <row r="4415" spans="1:19" x14ac:dyDescent="0.25">
      <c r="A4415" s="313"/>
      <c r="B4415" s="411" t="s">
        <v>35</v>
      </c>
      <c r="C4415" s="411"/>
      <c r="D4415" s="411"/>
      <c r="E4415" s="411"/>
      <c r="F4415" s="45">
        <v>0</v>
      </c>
      <c r="G4415" s="45">
        <v>0</v>
      </c>
      <c r="H4415" s="45">
        <v>0</v>
      </c>
      <c r="I4415" s="45">
        <v>0</v>
      </c>
      <c r="J4415" s="45">
        <v>0</v>
      </c>
      <c r="K4415" s="45">
        <v>0</v>
      </c>
      <c r="L4415" s="45">
        <v>0</v>
      </c>
      <c r="M4415" s="45">
        <v>0</v>
      </c>
      <c r="N4415" s="45">
        <v>0</v>
      </c>
      <c r="O4415" s="45">
        <v>0</v>
      </c>
      <c r="P4415" s="45">
        <v>0</v>
      </c>
      <c r="Q4415" s="45"/>
      <c r="R4415" s="45">
        <v>0</v>
      </c>
      <c r="S4415" s="45">
        <f>SUM(F4415:I4415)</f>
        <v>0</v>
      </c>
    </row>
    <row r="4416" spans="1:19" x14ac:dyDescent="0.25">
      <c r="A4416" s="313"/>
      <c r="B4416" s="322" t="s">
        <v>36</v>
      </c>
      <c r="C4416" s="359"/>
      <c r="D4416" s="359"/>
      <c r="E4416" s="359"/>
      <c r="F4416" s="45">
        <v>0</v>
      </c>
      <c r="G4416" s="45">
        <v>0</v>
      </c>
      <c r="H4416" s="45">
        <v>0</v>
      </c>
      <c r="I4416" s="45">
        <v>0</v>
      </c>
      <c r="J4416" s="45">
        <v>0</v>
      </c>
      <c r="K4416" s="45">
        <v>0</v>
      </c>
      <c r="L4416" s="45">
        <v>0</v>
      </c>
      <c r="M4416" s="45">
        <v>0</v>
      </c>
      <c r="N4416" s="45">
        <v>0</v>
      </c>
      <c r="O4416" s="45">
        <v>0</v>
      </c>
      <c r="P4416" s="45">
        <v>0</v>
      </c>
      <c r="Q4416" s="45"/>
      <c r="R4416" s="45">
        <v>0</v>
      </c>
      <c r="S4416" s="45">
        <f>SUM(F4416:I4416)</f>
        <v>0</v>
      </c>
    </row>
    <row r="4417" spans="1:19" x14ac:dyDescent="0.25">
      <c r="A4417" s="313"/>
      <c r="B4417" s="322" t="s">
        <v>37</v>
      </c>
      <c r="C4417" s="359"/>
      <c r="D4417" s="359"/>
      <c r="E4417" s="40"/>
      <c r="F4417" s="45">
        <v>0</v>
      </c>
      <c r="G4417" s="45">
        <v>0</v>
      </c>
      <c r="H4417" s="45">
        <v>0</v>
      </c>
      <c r="I4417" s="45">
        <v>0</v>
      </c>
      <c r="J4417" s="45">
        <v>0</v>
      </c>
      <c r="K4417" s="45">
        <v>0</v>
      </c>
      <c r="L4417" s="45">
        <v>0</v>
      </c>
      <c r="M4417" s="45">
        <v>0</v>
      </c>
      <c r="N4417" s="45">
        <v>0</v>
      </c>
      <c r="O4417" s="45">
        <v>0</v>
      </c>
      <c r="P4417" s="45">
        <v>0</v>
      </c>
      <c r="Q4417" s="45"/>
      <c r="R4417" s="45">
        <v>0</v>
      </c>
      <c r="S4417" s="45">
        <f>SUM(F4417:I4417)</f>
        <v>0</v>
      </c>
    </row>
    <row r="4418" spans="1:19" x14ac:dyDescent="0.25">
      <c r="A4418" s="313"/>
      <c r="B4418" s="322" t="s">
        <v>38</v>
      </c>
      <c r="C4418" s="359"/>
      <c r="D4418" s="359"/>
      <c r="E4418" s="40"/>
      <c r="F4418" s="45">
        <v>0</v>
      </c>
      <c r="G4418" s="45">
        <v>0</v>
      </c>
      <c r="H4418" s="45">
        <v>0</v>
      </c>
      <c r="I4418" s="45">
        <v>0</v>
      </c>
      <c r="J4418" s="45">
        <v>0</v>
      </c>
      <c r="K4418" s="45">
        <v>0</v>
      </c>
      <c r="L4418" s="45">
        <v>0</v>
      </c>
      <c r="M4418" s="45">
        <v>0</v>
      </c>
      <c r="N4418" s="45">
        <v>0</v>
      </c>
      <c r="O4418" s="45">
        <v>0</v>
      </c>
      <c r="P4418" s="45">
        <v>0</v>
      </c>
      <c r="Q4418" s="45"/>
      <c r="R4418" s="45">
        <v>0</v>
      </c>
      <c r="S4418" s="45">
        <f>SUM(F4418:I4418)</f>
        <v>0</v>
      </c>
    </row>
    <row r="4419" spans="1:19" x14ac:dyDescent="0.25">
      <c r="A4419" s="313"/>
      <c r="B4419" s="322" t="s">
        <v>39</v>
      </c>
      <c r="C4419" s="359"/>
      <c r="D4419" s="359"/>
      <c r="E4419" s="40"/>
      <c r="F4419" s="45">
        <v>0</v>
      </c>
      <c r="G4419" s="45">
        <v>0</v>
      </c>
      <c r="H4419" s="45">
        <v>0</v>
      </c>
      <c r="I4419" s="45">
        <v>0</v>
      </c>
      <c r="J4419" s="45">
        <v>0</v>
      </c>
      <c r="K4419" s="45">
        <v>0</v>
      </c>
      <c r="L4419" s="45">
        <v>0</v>
      </c>
      <c r="M4419" s="45">
        <v>0</v>
      </c>
      <c r="N4419" s="45">
        <v>0</v>
      </c>
      <c r="O4419" s="45">
        <v>0</v>
      </c>
      <c r="P4419" s="45">
        <v>0</v>
      </c>
      <c r="Q4419" s="45"/>
      <c r="R4419" s="45">
        <v>0</v>
      </c>
      <c r="S4419" s="45">
        <f>SUM(F4419:I4419)</f>
        <v>0</v>
      </c>
    </row>
    <row r="4420" spans="1:19" x14ac:dyDescent="0.25">
      <c r="A4420" s="313"/>
      <c r="B4420" s="322" t="s">
        <v>40</v>
      </c>
      <c r="C4420" s="359"/>
      <c r="D4420" s="359"/>
      <c r="E4420" s="40"/>
      <c r="F4420" s="45">
        <v>0</v>
      </c>
      <c r="G4420" s="45">
        <v>0</v>
      </c>
      <c r="H4420" s="45">
        <v>0</v>
      </c>
      <c r="I4420" s="45">
        <v>0</v>
      </c>
      <c r="J4420" s="45">
        <v>0</v>
      </c>
      <c r="K4420" s="45">
        <v>0</v>
      </c>
      <c r="L4420" s="45">
        <v>0</v>
      </c>
      <c r="M4420" s="45">
        <v>0</v>
      </c>
      <c r="N4420" s="45">
        <v>0</v>
      </c>
      <c r="O4420" s="45">
        <v>0</v>
      </c>
      <c r="P4420" s="45">
        <v>0</v>
      </c>
      <c r="Q4420" s="45"/>
      <c r="R4420" s="45">
        <v>0</v>
      </c>
      <c r="S4420" s="45">
        <f t="shared" ref="S4420:S4426" si="253">SUM(F4420:H4420)</f>
        <v>0</v>
      </c>
    </row>
    <row r="4421" spans="1:19" x14ac:dyDescent="0.25">
      <c r="A4421" s="313"/>
      <c r="B4421" s="322" t="s">
        <v>41</v>
      </c>
      <c r="C4421" s="359"/>
      <c r="D4421" s="359"/>
      <c r="E4421" s="40"/>
      <c r="F4421" s="45">
        <v>0</v>
      </c>
      <c r="G4421" s="45">
        <v>0</v>
      </c>
      <c r="H4421" s="45">
        <v>0</v>
      </c>
      <c r="I4421" s="45">
        <v>0</v>
      </c>
      <c r="J4421" s="45">
        <v>0</v>
      </c>
      <c r="K4421" s="45">
        <v>0</v>
      </c>
      <c r="L4421" s="45">
        <v>0</v>
      </c>
      <c r="M4421" s="45">
        <v>0</v>
      </c>
      <c r="N4421" s="45">
        <v>0</v>
      </c>
      <c r="O4421" s="45">
        <v>0</v>
      </c>
      <c r="P4421" s="45">
        <v>0</v>
      </c>
      <c r="Q4421" s="45"/>
      <c r="R4421" s="45">
        <v>0</v>
      </c>
      <c r="S4421" s="45">
        <f t="shared" si="253"/>
        <v>0</v>
      </c>
    </row>
    <row r="4422" spans="1:19" x14ac:dyDescent="0.25">
      <c r="A4422" s="313"/>
      <c r="B4422" s="322" t="s">
        <v>42</v>
      </c>
      <c r="C4422" s="359"/>
      <c r="D4422" s="359"/>
      <c r="E4422" s="40"/>
      <c r="F4422" s="45">
        <v>0</v>
      </c>
      <c r="G4422" s="45">
        <v>0</v>
      </c>
      <c r="H4422" s="45">
        <v>0</v>
      </c>
      <c r="I4422" s="45">
        <v>0</v>
      </c>
      <c r="J4422" s="45">
        <v>0</v>
      </c>
      <c r="K4422" s="45">
        <v>0</v>
      </c>
      <c r="L4422" s="45">
        <v>0</v>
      </c>
      <c r="M4422" s="45">
        <v>0</v>
      </c>
      <c r="N4422" s="45">
        <v>0</v>
      </c>
      <c r="O4422" s="45">
        <v>0</v>
      </c>
      <c r="P4422" s="45">
        <v>0</v>
      </c>
      <c r="Q4422" s="45"/>
      <c r="R4422" s="45">
        <v>0</v>
      </c>
      <c r="S4422" s="45">
        <f t="shared" si="253"/>
        <v>0</v>
      </c>
    </row>
    <row r="4423" spans="1:19" x14ac:dyDescent="0.25">
      <c r="A4423" s="313"/>
      <c r="B4423" s="322" t="s">
        <v>41</v>
      </c>
      <c r="C4423" s="359"/>
      <c r="D4423" s="359"/>
      <c r="E4423" s="40"/>
      <c r="F4423" s="45">
        <v>0</v>
      </c>
      <c r="G4423" s="45">
        <v>0</v>
      </c>
      <c r="H4423" s="45">
        <v>0</v>
      </c>
      <c r="I4423" s="45">
        <v>0</v>
      </c>
      <c r="J4423" s="45">
        <v>0</v>
      </c>
      <c r="K4423" s="45">
        <v>0</v>
      </c>
      <c r="L4423" s="45">
        <v>0</v>
      </c>
      <c r="M4423" s="45">
        <v>0</v>
      </c>
      <c r="N4423" s="45">
        <v>0</v>
      </c>
      <c r="O4423" s="45">
        <v>0</v>
      </c>
      <c r="P4423" s="45">
        <v>0</v>
      </c>
      <c r="Q4423" s="45"/>
      <c r="R4423" s="45">
        <v>0</v>
      </c>
      <c r="S4423" s="45">
        <f t="shared" si="253"/>
        <v>0</v>
      </c>
    </row>
    <row r="4424" spans="1:19" x14ac:dyDescent="0.25">
      <c r="A4424" s="55"/>
      <c r="B4424" s="40" t="s">
        <v>43</v>
      </c>
      <c r="C4424" s="40"/>
      <c r="D4424" s="40"/>
      <c r="E4424" s="40"/>
      <c r="F4424" s="45">
        <v>0</v>
      </c>
      <c r="G4424" s="45">
        <v>0</v>
      </c>
      <c r="H4424" s="45">
        <v>0</v>
      </c>
      <c r="I4424" s="45">
        <v>0</v>
      </c>
      <c r="J4424" s="45">
        <v>0</v>
      </c>
      <c r="K4424" s="45">
        <v>0</v>
      </c>
      <c r="L4424" s="45">
        <v>0</v>
      </c>
      <c r="M4424" s="45">
        <v>0</v>
      </c>
      <c r="N4424" s="45">
        <v>0</v>
      </c>
      <c r="O4424" s="45">
        <v>0</v>
      </c>
      <c r="P4424" s="45">
        <v>0</v>
      </c>
      <c r="Q4424" s="45"/>
      <c r="R4424" s="45">
        <v>0</v>
      </c>
      <c r="S4424" s="45">
        <f t="shared" si="253"/>
        <v>0</v>
      </c>
    </row>
    <row r="4425" spans="1:19" x14ac:dyDescent="0.25">
      <c r="A4425" s="55"/>
      <c r="B4425" s="40" t="s">
        <v>44</v>
      </c>
      <c r="C4425" s="40"/>
      <c r="D4425" s="40"/>
      <c r="E4425" s="40"/>
      <c r="F4425" s="45">
        <v>0</v>
      </c>
      <c r="G4425" s="45">
        <v>0</v>
      </c>
      <c r="H4425" s="45">
        <v>0</v>
      </c>
      <c r="I4425" s="45">
        <v>0</v>
      </c>
      <c r="J4425" s="45">
        <v>0</v>
      </c>
      <c r="K4425" s="45">
        <v>0</v>
      </c>
      <c r="L4425" s="45">
        <v>0</v>
      </c>
      <c r="M4425" s="45">
        <v>0</v>
      </c>
      <c r="N4425" s="45">
        <v>0</v>
      </c>
      <c r="O4425" s="45">
        <v>0</v>
      </c>
      <c r="P4425" s="45">
        <v>0</v>
      </c>
      <c r="Q4425" s="45"/>
      <c r="R4425" s="45">
        <v>0</v>
      </c>
      <c r="S4425" s="45">
        <f t="shared" si="253"/>
        <v>0</v>
      </c>
    </row>
    <row r="4426" spans="1:19" x14ac:dyDescent="0.25">
      <c r="A4426" s="55"/>
      <c r="B4426" s="40" t="s">
        <v>45</v>
      </c>
      <c r="C4426" s="40"/>
      <c r="D4426" s="40"/>
      <c r="E4426" s="40"/>
      <c r="F4426" s="45">
        <v>0</v>
      </c>
      <c r="G4426" s="45">
        <v>0</v>
      </c>
      <c r="H4426" s="45">
        <v>0</v>
      </c>
      <c r="I4426" s="45">
        <v>0</v>
      </c>
      <c r="J4426" s="45">
        <v>0</v>
      </c>
      <c r="K4426" s="45">
        <v>0</v>
      </c>
      <c r="L4426" s="45">
        <v>0</v>
      </c>
      <c r="M4426" s="45">
        <v>0</v>
      </c>
      <c r="N4426" s="45">
        <v>0</v>
      </c>
      <c r="O4426" s="45">
        <v>0</v>
      </c>
      <c r="P4426" s="45">
        <v>0</v>
      </c>
      <c r="Q4426" s="45"/>
      <c r="R4426" s="45">
        <v>0</v>
      </c>
      <c r="S4426" s="45">
        <f t="shared" si="253"/>
        <v>0</v>
      </c>
    </row>
    <row r="4427" spans="1:19" x14ac:dyDescent="0.25">
      <c r="A4427" s="323" t="s">
        <v>46</v>
      </c>
      <c r="B4427" s="52" t="s">
        <v>47</v>
      </c>
      <c r="C4427" s="40"/>
      <c r="D4427" s="40"/>
      <c r="E4427" s="40"/>
      <c r="F4427" s="41">
        <v>0</v>
      </c>
      <c r="G4427" s="41">
        <v>0</v>
      </c>
      <c r="H4427" s="41">
        <v>0</v>
      </c>
      <c r="I4427" s="41">
        <v>0</v>
      </c>
      <c r="J4427" s="41">
        <v>0</v>
      </c>
      <c r="K4427" s="41">
        <v>0</v>
      </c>
      <c r="L4427" s="41">
        <v>0</v>
      </c>
      <c r="M4427" s="41">
        <v>0</v>
      </c>
      <c r="N4427" s="41">
        <v>0</v>
      </c>
      <c r="O4427" s="41">
        <v>0</v>
      </c>
      <c r="P4427" s="41">
        <v>0</v>
      </c>
      <c r="Q4427" s="41"/>
      <c r="R4427" s="41">
        <v>0</v>
      </c>
      <c r="S4427" s="41">
        <v>0</v>
      </c>
    </row>
    <row r="4428" spans="1:19" x14ac:dyDescent="0.25">
      <c r="A4428" s="55"/>
      <c r="B4428" s="40" t="s">
        <v>48</v>
      </c>
      <c r="C4428" s="40"/>
      <c r="D4428" s="40"/>
      <c r="E4428" s="40"/>
      <c r="F4428" s="45">
        <v>0</v>
      </c>
      <c r="G4428" s="45">
        <v>0</v>
      </c>
      <c r="H4428" s="45">
        <v>0</v>
      </c>
      <c r="I4428" s="45">
        <v>0</v>
      </c>
      <c r="J4428" s="45">
        <v>0</v>
      </c>
      <c r="K4428" s="45">
        <v>0</v>
      </c>
      <c r="L4428" s="45">
        <v>0</v>
      </c>
      <c r="M4428" s="45">
        <v>0</v>
      </c>
      <c r="N4428" s="45">
        <v>0</v>
      </c>
      <c r="O4428" s="45">
        <v>0</v>
      </c>
      <c r="P4428" s="45">
        <v>0</v>
      </c>
      <c r="Q4428" s="45"/>
      <c r="R4428" s="45">
        <v>0</v>
      </c>
      <c r="S4428" s="45">
        <f t="shared" ref="S4428:S4439" si="254">SUM(F4428:H4428)</f>
        <v>0</v>
      </c>
    </row>
    <row r="4429" spans="1:19" x14ac:dyDescent="0.25">
      <c r="A4429" s="55"/>
      <c r="B4429" s="40" t="s">
        <v>49</v>
      </c>
      <c r="C4429" s="40"/>
      <c r="D4429" s="40"/>
      <c r="E4429" s="40"/>
      <c r="F4429" s="45">
        <v>0</v>
      </c>
      <c r="G4429" s="45">
        <v>0</v>
      </c>
      <c r="H4429" s="45">
        <v>0</v>
      </c>
      <c r="I4429" s="45">
        <v>0</v>
      </c>
      <c r="J4429" s="45">
        <v>0</v>
      </c>
      <c r="K4429" s="45">
        <v>0</v>
      </c>
      <c r="L4429" s="45">
        <v>0</v>
      </c>
      <c r="M4429" s="45">
        <v>0</v>
      </c>
      <c r="N4429" s="45">
        <v>0</v>
      </c>
      <c r="O4429" s="45">
        <v>0</v>
      </c>
      <c r="P4429" s="45">
        <v>0</v>
      </c>
      <c r="Q4429" s="45"/>
      <c r="R4429" s="45">
        <v>0</v>
      </c>
      <c r="S4429" s="45">
        <f t="shared" si="254"/>
        <v>0</v>
      </c>
    </row>
    <row r="4430" spans="1:19" x14ac:dyDescent="0.25">
      <c r="A4430" s="55"/>
      <c r="B4430" s="40" t="s">
        <v>37</v>
      </c>
      <c r="C4430" s="40"/>
      <c r="D4430" s="40"/>
      <c r="E4430" s="40"/>
      <c r="F4430" s="45">
        <v>0</v>
      </c>
      <c r="G4430" s="45">
        <v>0</v>
      </c>
      <c r="H4430" s="45">
        <v>0</v>
      </c>
      <c r="I4430" s="45">
        <v>0</v>
      </c>
      <c r="J4430" s="45">
        <v>0</v>
      </c>
      <c r="K4430" s="45">
        <v>0</v>
      </c>
      <c r="L4430" s="45">
        <v>0</v>
      </c>
      <c r="M4430" s="45">
        <v>0</v>
      </c>
      <c r="N4430" s="45">
        <v>0</v>
      </c>
      <c r="O4430" s="45">
        <v>0</v>
      </c>
      <c r="P4430" s="45">
        <v>0</v>
      </c>
      <c r="Q4430" s="45"/>
      <c r="R4430" s="45">
        <v>0</v>
      </c>
      <c r="S4430" s="45">
        <f t="shared" si="254"/>
        <v>0</v>
      </c>
    </row>
    <row r="4431" spans="1:19" x14ac:dyDescent="0.25">
      <c r="A4431" s="55"/>
      <c r="B4431" s="40" t="s">
        <v>50</v>
      </c>
      <c r="C4431" s="40"/>
      <c r="D4431" s="40"/>
      <c r="E4431" s="40"/>
      <c r="F4431" s="45">
        <v>0</v>
      </c>
      <c r="G4431" s="45">
        <v>0</v>
      </c>
      <c r="H4431" s="45">
        <v>0</v>
      </c>
      <c r="I4431" s="45">
        <v>0</v>
      </c>
      <c r="J4431" s="45">
        <v>0</v>
      </c>
      <c r="K4431" s="45">
        <v>0</v>
      </c>
      <c r="L4431" s="45">
        <v>0</v>
      </c>
      <c r="M4431" s="45">
        <v>0</v>
      </c>
      <c r="N4431" s="45">
        <v>0</v>
      </c>
      <c r="O4431" s="45">
        <v>0</v>
      </c>
      <c r="P4431" s="45">
        <v>0</v>
      </c>
      <c r="Q4431" s="45"/>
      <c r="R4431" s="45">
        <v>0</v>
      </c>
      <c r="S4431" s="45">
        <f t="shared" si="254"/>
        <v>0</v>
      </c>
    </row>
    <row r="4432" spans="1:19" x14ac:dyDescent="0.25">
      <c r="A4432" s="55"/>
      <c r="B4432" s="40" t="s">
        <v>39</v>
      </c>
      <c r="C4432" s="40"/>
      <c r="D4432" s="40"/>
      <c r="E4432" s="40"/>
      <c r="F4432" s="45">
        <v>0</v>
      </c>
      <c r="G4432" s="45">
        <v>0</v>
      </c>
      <c r="H4432" s="45">
        <v>0</v>
      </c>
      <c r="I4432" s="45">
        <v>0</v>
      </c>
      <c r="J4432" s="45">
        <v>0</v>
      </c>
      <c r="K4432" s="45">
        <v>0</v>
      </c>
      <c r="L4432" s="45">
        <v>0</v>
      </c>
      <c r="M4432" s="45">
        <v>0</v>
      </c>
      <c r="N4432" s="45">
        <v>0</v>
      </c>
      <c r="O4432" s="45">
        <v>0</v>
      </c>
      <c r="P4432" s="45">
        <v>0</v>
      </c>
      <c r="Q4432" s="45"/>
      <c r="R4432" s="45">
        <v>0</v>
      </c>
      <c r="S4432" s="45">
        <f t="shared" si="254"/>
        <v>0</v>
      </c>
    </row>
    <row r="4433" spans="1:19" x14ac:dyDescent="0.25">
      <c r="A4433" s="323"/>
      <c r="B4433" s="40" t="s">
        <v>51</v>
      </c>
      <c r="C4433" s="40"/>
      <c r="D4433" s="40"/>
      <c r="E4433" s="40"/>
      <c r="F4433" s="45">
        <v>0</v>
      </c>
      <c r="G4433" s="45">
        <v>0</v>
      </c>
      <c r="H4433" s="45">
        <v>0</v>
      </c>
      <c r="I4433" s="45">
        <v>0</v>
      </c>
      <c r="J4433" s="45">
        <v>0</v>
      </c>
      <c r="K4433" s="45">
        <v>0</v>
      </c>
      <c r="L4433" s="45">
        <v>0</v>
      </c>
      <c r="M4433" s="45">
        <v>0</v>
      </c>
      <c r="N4433" s="45">
        <v>0</v>
      </c>
      <c r="O4433" s="45">
        <v>0</v>
      </c>
      <c r="P4433" s="45">
        <v>0</v>
      </c>
      <c r="Q4433" s="45"/>
      <c r="R4433" s="45">
        <v>0</v>
      </c>
      <c r="S4433" s="45">
        <f t="shared" si="254"/>
        <v>0</v>
      </c>
    </row>
    <row r="4434" spans="1:19" x14ac:dyDescent="0.25">
      <c r="A4434" s="55"/>
      <c r="B4434" s="322" t="s">
        <v>41</v>
      </c>
      <c r="C4434" s="322"/>
      <c r="D4434" s="322"/>
      <c r="E4434" s="322"/>
      <c r="F4434" s="45">
        <v>0</v>
      </c>
      <c r="G4434" s="45">
        <v>0</v>
      </c>
      <c r="H4434" s="45">
        <v>0</v>
      </c>
      <c r="I4434" s="45">
        <v>0</v>
      </c>
      <c r="J4434" s="45">
        <v>0</v>
      </c>
      <c r="K4434" s="45">
        <v>0</v>
      </c>
      <c r="L4434" s="45">
        <v>0</v>
      </c>
      <c r="M4434" s="45">
        <v>0</v>
      </c>
      <c r="N4434" s="45">
        <v>0</v>
      </c>
      <c r="O4434" s="45">
        <v>0</v>
      </c>
      <c r="P4434" s="45">
        <v>0</v>
      </c>
      <c r="Q4434" s="45"/>
      <c r="R4434" s="45">
        <v>0</v>
      </c>
      <c r="S4434" s="45">
        <f t="shared" si="254"/>
        <v>0</v>
      </c>
    </row>
    <row r="4435" spans="1:19" x14ac:dyDescent="0.25">
      <c r="A4435" s="313"/>
      <c r="B4435" s="322" t="s">
        <v>52</v>
      </c>
      <c r="C4435" s="322"/>
      <c r="D4435" s="322"/>
      <c r="E4435" s="322"/>
      <c r="F4435" s="45">
        <v>0</v>
      </c>
      <c r="G4435" s="45">
        <v>0</v>
      </c>
      <c r="H4435" s="45">
        <v>0</v>
      </c>
      <c r="I4435" s="45">
        <v>0</v>
      </c>
      <c r="J4435" s="45">
        <v>0</v>
      </c>
      <c r="K4435" s="45">
        <v>0</v>
      </c>
      <c r="L4435" s="45">
        <v>0</v>
      </c>
      <c r="M4435" s="45">
        <v>0</v>
      </c>
      <c r="N4435" s="45">
        <v>0</v>
      </c>
      <c r="O4435" s="45">
        <v>0</v>
      </c>
      <c r="P4435" s="45">
        <v>0</v>
      </c>
      <c r="Q4435" s="45"/>
      <c r="R4435" s="45">
        <v>0</v>
      </c>
      <c r="S4435" s="45">
        <f t="shared" si="254"/>
        <v>0</v>
      </c>
    </row>
    <row r="4436" spans="1:19" x14ac:dyDescent="0.25">
      <c r="A4436" s="313"/>
      <c r="B4436" s="322" t="s">
        <v>41</v>
      </c>
      <c r="C4436" s="322"/>
      <c r="D4436" s="322"/>
      <c r="E4436" s="322"/>
      <c r="F4436" s="45">
        <v>0</v>
      </c>
      <c r="G4436" s="45">
        <v>0</v>
      </c>
      <c r="H4436" s="45">
        <v>0</v>
      </c>
      <c r="I4436" s="45">
        <v>0</v>
      </c>
      <c r="J4436" s="45">
        <v>0</v>
      </c>
      <c r="K4436" s="45">
        <v>0</v>
      </c>
      <c r="L4436" s="45">
        <v>0</v>
      </c>
      <c r="M4436" s="45">
        <v>0</v>
      </c>
      <c r="N4436" s="45">
        <v>0</v>
      </c>
      <c r="O4436" s="45">
        <v>0</v>
      </c>
      <c r="P4436" s="45">
        <v>0</v>
      </c>
      <c r="Q4436" s="45"/>
      <c r="R4436" s="45">
        <v>0</v>
      </c>
      <c r="S4436" s="45">
        <f t="shared" si="254"/>
        <v>0</v>
      </c>
    </row>
    <row r="4437" spans="1:19" x14ac:dyDescent="0.25">
      <c r="A4437" s="313"/>
      <c r="B4437" s="322" t="s">
        <v>53</v>
      </c>
      <c r="C4437" s="322"/>
      <c r="D4437" s="322"/>
      <c r="E4437" s="322"/>
      <c r="F4437" s="45">
        <v>0</v>
      </c>
      <c r="G4437" s="45">
        <v>0</v>
      </c>
      <c r="H4437" s="45">
        <v>0</v>
      </c>
      <c r="I4437" s="45">
        <v>0</v>
      </c>
      <c r="J4437" s="45">
        <v>0</v>
      </c>
      <c r="K4437" s="45">
        <v>0</v>
      </c>
      <c r="L4437" s="45">
        <v>0</v>
      </c>
      <c r="M4437" s="45">
        <v>0</v>
      </c>
      <c r="N4437" s="45">
        <v>0</v>
      </c>
      <c r="O4437" s="45">
        <v>0</v>
      </c>
      <c r="P4437" s="45">
        <v>0</v>
      </c>
      <c r="Q4437" s="45"/>
      <c r="R4437" s="45">
        <v>0</v>
      </c>
      <c r="S4437" s="45">
        <f t="shared" si="254"/>
        <v>0</v>
      </c>
    </row>
    <row r="4438" spans="1:19" x14ac:dyDescent="0.25">
      <c r="A4438" s="313"/>
      <c r="B4438" s="322" t="s">
        <v>54</v>
      </c>
      <c r="C4438" s="322"/>
      <c r="D4438" s="322"/>
      <c r="E4438" s="322"/>
      <c r="F4438" s="45">
        <v>0</v>
      </c>
      <c r="G4438" s="45">
        <v>0</v>
      </c>
      <c r="H4438" s="45">
        <v>0</v>
      </c>
      <c r="I4438" s="45">
        <v>0</v>
      </c>
      <c r="J4438" s="45">
        <v>0</v>
      </c>
      <c r="K4438" s="45">
        <v>0</v>
      </c>
      <c r="L4438" s="45">
        <v>0</v>
      </c>
      <c r="M4438" s="45">
        <v>0</v>
      </c>
      <c r="N4438" s="45">
        <v>0</v>
      </c>
      <c r="O4438" s="45">
        <v>0</v>
      </c>
      <c r="P4438" s="45">
        <v>0</v>
      </c>
      <c r="Q4438" s="45"/>
      <c r="R4438" s="45">
        <v>0</v>
      </c>
      <c r="S4438" s="45">
        <f t="shared" si="254"/>
        <v>0</v>
      </c>
    </row>
    <row r="4439" spans="1:19" x14ac:dyDescent="0.25">
      <c r="A4439" s="313"/>
      <c r="B4439" s="322" t="s">
        <v>45</v>
      </c>
      <c r="C4439" s="322"/>
      <c r="D4439" s="322"/>
      <c r="E4439" s="322"/>
      <c r="F4439" s="45">
        <v>0</v>
      </c>
      <c r="G4439" s="45">
        <v>0</v>
      </c>
      <c r="H4439" s="45">
        <v>0</v>
      </c>
      <c r="I4439" s="45">
        <v>0</v>
      </c>
      <c r="J4439" s="45">
        <v>0</v>
      </c>
      <c r="K4439" s="45">
        <v>0</v>
      </c>
      <c r="L4439" s="45">
        <v>0</v>
      </c>
      <c r="M4439" s="45">
        <v>0</v>
      </c>
      <c r="N4439" s="45">
        <v>0</v>
      </c>
      <c r="O4439" s="45">
        <v>0</v>
      </c>
      <c r="P4439" s="45">
        <v>0</v>
      </c>
      <c r="Q4439" s="45"/>
      <c r="R4439" s="45">
        <v>0</v>
      </c>
      <c r="S4439" s="45">
        <f t="shared" si="254"/>
        <v>0</v>
      </c>
    </row>
    <row r="4440" spans="1:19" x14ac:dyDescent="0.25">
      <c r="A4440" s="79" t="s">
        <v>55</v>
      </c>
      <c r="B4440" s="2" t="s">
        <v>56</v>
      </c>
      <c r="C4440" s="322"/>
      <c r="D4440" s="322"/>
      <c r="E4440" s="322"/>
      <c r="F4440" s="41">
        <v>0</v>
      </c>
      <c r="G4440" s="41">
        <v>0</v>
      </c>
      <c r="H4440" s="41">
        <f>+H4446</f>
        <v>149798.64000000001</v>
      </c>
      <c r="I4440" s="41">
        <f>+I4441+I4449</f>
        <v>598800.01</v>
      </c>
      <c r="J4440" s="41">
        <f t="shared" ref="J4440" si="255">+J4446</f>
        <v>0</v>
      </c>
      <c r="K4440" s="41">
        <f>+K4446</f>
        <v>2062129.14</v>
      </c>
      <c r="L4440" s="41">
        <f>+L4446+L4444</f>
        <v>272564.88</v>
      </c>
      <c r="M4440" s="41">
        <f>+M4441</f>
        <v>55578</v>
      </c>
      <c r="N4440" s="41">
        <f>+N4441+N4442</f>
        <v>245817.60000000001</v>
      </c>
      <c r="O4440" s="41">
        <f>+O4441+O4442+O4446</f>
        <v>213419.51999999999</v>
      </c>
      <c r="P4440" s="41">
        <f>+P4441+P4442+P4446</f>
        <v>0</v>
      </c>
      <c r="Q4440" s="41"/>
      <c r="R4440" s="41">
        <f>+R4441+R4442+R4446+R4444</f>
        <v>2774313.83</v>
      </c>
      <c r="S4440" s="41">
        <f>SUM(S4441:S4450)</f>
        <v>6372421.6199999992</v>
      </c>
    </row>
    <row r="4441" spans="1:19" x14ac:dyDescent="0.25">
      <c r="A4441" s="313"/>
      <c r="B4441" s="322" t="s">
        <v>57</v>
      </c>
      <c r="C4441" s="322"/>
      <c r="D4441" s="322"/>
      <c r="E4441" s="322"/>
      <c r="F4441" s="45">
        <v>0</v>
      </c>
      <c r="G4441" s="45">
        <v>0</v>
      </c>
      <c r="H4441" s="45">
        <v>0</v>
      </c>
      <c r="I4441" s="45">
        <v>533800</v>
      </c>
      <c r="J4441" s="45">
        <v>0</v>
      </c>
      <c r="K4441" s="45">
        <v>0</v>
      </c>
      <c r="L4441" s="45">
        <v>0</v>
      </c>
      <c r="M4441" s="45">
        <v>55578</v>
      </c>
      <c r="N4441" s="45">
        <v>25488</v>
      </c>
      <c r="O4441" s="45">
        <v>0</v>
      </c>
      <c r="P4441" s="45">
        <v>0</v>
      </c>
      <c r="Q4441" s="45"/>
      <c r="R4441" s="45">
        <v>1052671.25</v>
      </c>
      <c r="S4441" s="45">
        <f t="shared" ref="S4441:S4451" si="256">SUM(F4441:R4441)</f>
        <v>1667537.25</v>
      </c>
    </row>
    <row r="4442" spans="1:19" x14ac:dyDescent="0.25">
      <c r="A4442" s="313"/>
      <c r="B4442" s="322" t="s">
        <v>58</v>
      </c>
      <c r="C4442" s="322"/>
      <c r="D4442" s="322"/>
      <c r="E4442" s="322"/>
      <c r="F4442" s="45">
        <v>0</v>
      </c>
      <c r="G4442" s="45">
        <v>0</v>
      </c>
      <c r="H4442" s="45">
        <v>0</v>
      </c>
      <c r="I4442" s="45">
        <v>0</v>
      </c>
      <c r="J4442" s="45">
        <v>0</v>
      </c>
      <c r="K4442" s="45">
        <v>0</v>
      </c>
      <c r="L4442" s="45">
        <v>0</v>
      </c>
      <c r="M4442" s="45">
        <v>0</v>
      </c>
      <c r="N4442" s="45">
        <v>220329.60000000001</v>
      </c>
      <c r="O4442" s="45">
        <v>0</v>
      </c>
      <c r="P4442" s="45">
        <v>0</v>
      </c>
      <c r="Q4442" s="45"/>
      <c r="R4442" s="45">
        <v>0</v>
      </c>
      <c r="S4442" s="45">
        <f t="shared" si="256"/>
        <v>220329.60000000001</v>
      </c>
    </row>
    <row r="4443" spans="1:19" x14ac:dyDescent="0.25">
      <c r="A4443" s="313"/>
      <c r="B4443" s="322" t="s">
        <v>59</v>
      </c>
      <c r="C4443" s="322"/>
      <c r="D4443" s="322"/>
      <c r="E4443" s="322"/>
      <c r="F4443" s="45">
        <v>0</v>
      </c>
      <c r="G4443" s="45">
        <v>0</v>
      </c>
      <c r="H4443" s="45">
        <v>0</v>
      </c>
      <c r="I4443" s="45">
        <v>0</v>
      </c>
      <c r="J4443" s="45">
        <v>0</v>
      </c>
      <c r="K4443" s="45">
        <v>0</v>
      </c>
      <c r="L4443" s="45">
        <v>0</v>
      </c>
      <c r="M4443" s="45">
        <v>0</v>
      </c>
      <c r="N4443" s="45">
        <v>0</v>
      </c>
      <c r="O4443" s="45">
        <v>0</v>
      </c>
      <c r="P4443" s="45">
        <v>0</v>
      </c>
      <c r="Q4443" s="45"/>
      <c r="R4443" s="45">
        <v>0</v>
      </c>
      <c r="S4443" s="45">
        <f t="shared" si="256"/>
        <v>0</v>
      </c>
    </row>
    <row r="4444" spans="1:19" x14ac:dyDescent="0.25">
      <c r="A4444" s="313"/>
      <c r="B4444" s="322" t="s">
        <v>60</v>
      </c>
      <c r="C4444" s="322"/>
      <c r="D4444" s="322"/>
      <c r="E4444" s="322"/>
      <c r="F4444" s="45">
        <v>0</v>
      </c>
      <c r="G4444" s="45">
        <v>0</v>
      </c>
      <c r="H4444" s="45">
        <v>0</v>
      </c>
      <c r="I4444" s="45">
        <v>0</v>
      </c>
      <c r="J4444" s="45">
        <v>0</v>
      </c>
      <c r="K4444" s="45">
        <v>0</v>
      </c>
      <c r="L4444" s="45">
        <v>19985.78</v>
      </c>
      <c r="M4444" s="45">
        <v>0</v>
      </c>
      <c r="N4444" s="45">
        <v>0</v>
      </c>
      <c r="O4444" s="45">
        <v>0</v>
      </c>
      <c r="P4444" s="45">
        <v>0</v>
      </c>
      <c r="Q4444" s="45"/>
      <c r="R4444" s="45">
        <v>1721642.58</v>
      </c>
      <c r="S4444" s="45">
        <f t="shared" si="256"/>
        <v>1741628.36</v>
      </c>
    </row>
    <row r="4445" spans="1:19" x14ac:dyDescent="0.25">
      <c r="A4445" s="313"/>
      <c r="B4445" s="322" t="s">
        <v>61</v>
      </c>
      <c r="C4445" s="322"/>
      <c r="D4445" s="322"/>
      <c r="E4445" s="322"/>
      <c r="F4445" s="45">
        <v>0</v>
      </c>
      <c r="G4445" s="45">
        <v>0</v>
      </c>
      <c r="H4445" s="45">
        <v>0</v>
      </c>
      <c r="I4445" s="45">
        <v>0</v>
      </c>
      <c r="J4445" s="45">
        <v>0</v>
      </c>
      <c r="K4445" s="45">
        <v>0</v>
      </c>
      <c r="L4445" s="45">
        <v>0</v>
      </c>
      <c r="M4445" s="45">
        <v>0</v>
      </c>
      <c r="N4445" s="45">
        <v>0</v>
      </c>
      <c r="O4445" s="45">
        <v>0</v>
      </c>
      <c r="P4445" s="45">
        <v>0</v>
      </c>
      <c r="Q4445" s="45"/>
      <c r="R4445" s="45">
        <v>0</v>
      </c>
      <c r="S4445" s="45">
        <f t="shared" si="256"/>
        <v>0</v>
      </c>
    </row>
    <row r="4446" spans="1:19" x14ac:dyDescent="0.25">
      <c r="A4446" s="313"/>
      <c r="B4446" s="322" t="s">
        <v>62</v>
      </c>
      <c r="C4446" s="322"/>
      <c r="D4446" s="322"/>
      <c r="E4446" s="322"/>
      <c r="F4446" s="45">
        <v>0</v>
      </c>
      <c r="G4446" s="45">
        <v>0</v>
      </c>
      <c r="H4446" s="45">
        <v>149798.64000000001</v>
      </c>
      <c r="I4446" s="45">
        <v>0</v>
      </c>
      <c r="J4446" s="45">
        <v>0</v>
      </c>
      <c r="K4446" s="45">
        <f>131824.41+1930304.73</f>
        <v>2062129.14</v>
      </c>
      <c r="L4446" s="45">
        <v>252579.1</v>
      </c>
      <c r="M4446" s="45">
        <v>0</v>
      </c>
      <c r="N4446" s="45">
        <v>0</v>
      </c>
      <c r="O4446" s="45">
        <v>213419.51999999999</v>
      </c>
      <c r="P4446" s="45">
        <v>0</v>
      </c>
      <c r="Q4446" s="45"/>
      <c r="R4446" s="45">
        <v>0</v>
      </c>
      <c r="S4446" s="45">
        <f t="shared" si="256"/>
        <v>2677926.4</v>
      </c>
    </row>
    <row r="4447" spans="1:19" x14ac:dyDescent="0.25">
      <c r="A4447" s="313"/>
      <c r="B4447" s="322" t="s">
        <v>63</v>
      </c>
      <c r="C4447" s="322"/>
      <c r="D4447" s="322"/>
      <c r="E4447" s="322"/>
      <c r="F4447" s="45">
        <v>0</v>
      </c>
      <c r="G4447" s="45">
        <v>0</v>
      </c>
      <c r="H4447" s="45">
        <v>0</v>
      </c>
      <c r="I4447" s="45">
        <v>0</v>
      </c>
      <c r="J4447" s="45">
        <v>0</v>
      </c>
      <c r="K4447" s="45">
        <v>0</v>
      </c>
      <c r="L4447" s="45">
        <v>0</v>
      </c>
      <c r="M4447" s="45">
        <v>0</v>
      </c>
      <c r="N4447" s="45">
        <v>0</v>
      </c>
      <c r="O4447" s="45">
        <v>0</v>
      </c>
      <c r="P4447" s="45">
        <v>0</v>
      </c>
      <c r="Q4447" s="45"/>
      <c r="R4447" s="45">
        <v>0</v>
      </c>
      <c r="S4447" s="45">
        <f t="shared" si="256"/>
        <v>0</v>
      </c>
    </row>
    <row r="4448" spans="1:19" x14ac:dyDescent="0.25">
      <c r="A4448" s="313"/>
      <c r="B4448" s="322" t="s">
        <v>64</v>
      </c>
      <c r="C4448" s="322"/>
      <c r="D4448" s="322"/>
      <c r="E4448" s="322"/>
      <c r="F4448" s="45">
        <v>0</v>
      </c>
      <c r="G4448" s="45">
        <v>0</v>
      </c>
      <c r="H4448" s="45">
        <v>0</v>
      </c>
      <c r="I4448" s="45">
        <v>0</v>
      </c>
      <c r="J4448" s="45">
        <v>0</v>
      </c>
      <c r="K4448" s="45">
        <v>0</v>
      </c>
      <c r="L4448" s="45">
        <v>0</v>
      </c>
      <c r="M4448" s="45">
        <v>0</v>
      </c>
      <c r="N4448" s="45">
        <v>0</v>
      </c>
      <c r="O4448" s="45">
        <v>0</v>
      </c>
      <c r="P4448" s="45">
        <v>0</v>
      </c>
      <c r="Q4448" s="45"/>
      <c r="R4448" s="45">
        <v>0</v>
      </c>
      <c r="S4448" s="45">
        <f t="shared" si="256"/>
        <v>0</v>
      </c>
    </row>
    <row r="4449" spans="1:19" x14ac:dyDescent="0.25">
      <c r="A4449" s="313"/>
      <c r="B4449" s="322" t="s">
        <v>65</v>
      </c>
      <c r="C4449" s="322"/>
      <c r="D4449" s="322"/>
      <c r="E4449" s="322"/>
      <c r="F4449" s="45">
        <v>0</v>
      </c>
      <c r="G4449" s="45">
        <v>0</v>
      </c>
      <c r="H4449" s="45">
        <v>0</v>
      </c>
      <c r="I4449" s="45">
        <v>65000.01</v>
      </c>
      <c r="J4449" s="45">
        <v>0</v>
      </c>
      <c r="K4449" s="45">
        <v>0</v>
      </c>
      <c r="L4449" s="45">
        <v>0</v>
      </c>
      <c r="M4449" s="45">
        <v>0</v>
      </c>
      <c r="N4449" s="45">
        <v>0</v>
      </c>
      <c r="O4449" s="45">
        <v>0</v>
      </c>
      <c r="P4449" s="45">
        <v>0</v>
      </c>
      <c r="Q4449" s="45"/>
      <c r="R4449" s="45">
        <v>0</v>
      </c>
      <c r="S4449" s="45">
        <f t="shared" si="256"/>
        <v>65000.01</v>
      </c>
    </row>
    <row r="4450" spans="1:19" x14ac:dyDescent="0.25">
      <c r="A4450" s="313"/>
      <c r="B4450" s="322" t="s">
        <v>66</v>
      </c>
      <c r="C4450" s="322"/>
      <c r="D4450" s="322"/>
      <c r="E4450" s="322"/>
      <c r="F4450" s="45">
        <v>0</v>
      </c>
      <c r="G4450" s="45">
        <v>0</v>
      </c>
      <c r="H4450" s="45">
        <v>0</v>
      </c>
      <c r="I4450" s="45">
        <v>0</v>
      </c>
      <c r="J4450" s="45">
        <v>0</v>
      </c>
      <c r="K4450" s="45">
        <v>0</v>
      </c>
      <c r="L4450" s="45">
        <v>0</v>
      </c>
      <c r="M4450" s="45">
        <v>0</v>
      </c>
      <c r="N4450" s="45">
        <v>0</v>
      </c>
      <c r="O4450" s="45">
        <v>0</v>
      </c>
      <c r="P4450" s="45">
        <v>0</v>
      </c>
      <c r="Q4450" s="45"/>
      <c r="R4450" s="45">
        <v>0</v>
      </c>
      <c r="S4450" s="45">
        <f t="shared" si="256"/>
        <v>0</v>
      </c>
    </row>
    <row r="4451" spans="1:19" x14ac:dyDescent="0.25">
      <c r="A4451" s="313"/>
      <c r="B4451" s="322" t="s">
        <v>67</v>
      </c>
      <c r="C4451" s="322"/>
      <c r="D4451" s="322"/>
      <c r="E4451" s="322"/>
      <c r="F4451" s="45">
        <v>0</v>
      </c>
      <c r="G4451" s="45">
        <v>0</v>
      </c>
      <c r="H4451" s="45">
        <v>0</v>
      </c>
      <c r="I4451" s="45">
        <v>0</v>
      </c>
      <c r="J4451" s="45">
        <v>0</v>
      </c>
      <c r="K4451" s="45">
        <v>0</v>
      </c>
      <c r="L4451" s="45">
        <v>0</v>
      </c>
      <c r="M4451" s="45">
        <v>0</v>
      </c>
      <c r="N4451" s="45">
        <v>0</v>
      </c>
      <c r="O4451" s="45">
        <v>0</v>
      </c>
      <c r="P4451" s="45">
        <v>0</v>
      </c>
      <c r="Q4451" s="45"/>
      <c r="R4451" s="45">
        <v>0</v>
      </c>
      <c r="S4451" s="45">
        <f t="shared" si="256"/>
        <v>0</v>
      </c>
    </row>
    <row r="4452" spans="1:19" x14ac:dyDescent="0.25">
      <c r="A4452" s="79" t="s">
        <v>68</v>
      </c>
      <c r="B4452" s="2" t="s">
        <v>69</v>
      </c>
      <c r="C4452" s="322"/>
      <c r="D4452" s="322"/>
      <c r="E4452" s="322"/>
      <c r="F4452" s="41">
        <v>0</v>
      </c>
      <c r="G4452" s="41">
        <v>0</v>
      </c>
      <c r="H4452" s="41">
        <v>0</v>
      </c>
      <c r="I4452" s="41">
        <v>0</v>
      </c>
      <c r="J4452" s="41">
        <v>0</v>
      </c>
      <c r="K4452" s="41">
        <v>0</v>
      </c>
      <c r="L4452" s="41">
        <v>0</v>
      </c>
      <c r="M4452" s="41">
        <v>0</v>
      </c>
      <c r="N4452" s="41">
        <v>0</v>
      </c>
      <c r="O4452" s="41">
        <v>0</v>
      </c>
      <c r="P4452" s="41">
        <v>0</v>
      </c>
      <c r="Q4452" s="41"/>
      <c r="R4452" s="41">
        <v>0</v>
      </c>
      <c r="S4452" s="41">
        <v>0</v>
      </c>
    </row>
    <row r="4453" spans="1:19" x14ac:dyDescent="0.25">
      <c r="A4453" s="79"/>
      <c r="B4453" s="322" t="s">
        <v>70</v>
      </c>
      <c r="C4453" s="322"/>
      <c r="D4453" s="322"/>
      <c r="E4453" s="322"/>
      <c r="F4453" s="45">
        <v>0</v>
      </c>
      <c r="G4453" s="45">
        <v>0</v>
      </c>
      <c r="H4453" s="45">
        <v>0</v>
      </c>
      <c r="I4453" s="45">
        <v>0</v>
      </c>
      <c r="J4453" s="45">
        <v>0</v>
      </c>
      <c r="K4453" s="45">
        <v>0</v>
      </c>
      <c r="L4453" s="45">
        <v>0</v>
      </c>
      <c r="M4453" s="45">
        <v>0</v>
      </c>
      <c r="N4453" s="45">
        <v>0</v>
      </c>
      <c r="O4453" s="45">
        <v>0</v>
      </c>
      <c r="P4453" s="45">
        <v>0</v>
      </c>
      <c r="Q4453" s="45"/>
      <c r="R4453" s="45">
        <v>0</v>
      </c>
      <c r="S4453" s="45">
        <f>SUM(F4453:F4453)</f>
        <v>0</v>
      </c>
    </row>
    <row r="4454" spans="1:19" x14ac:dyDescent="0.25">
      <c r="A4454" s="79"/>
      <c r="B4454" s="322" t="s">
        <v>71</v>
      </c>
      <c r="C4454" s="322"/>
      <c r="D4454" s="322"/>
      <c r="E4454" s="322"/>
      <c r="F4454" s="45">
        <v>0</v>
      </c>
      <c r="G4454" s="45">
        <v>0</v>
      </c>
      <c r="H4454" s="45">
        <v>0</v>
      </c>
      <c r="I4454" s="45">
        <v>0</v>
      </c>
      <c r="J4454" s="45">
        <v>0</v>
      </c>
      <c r="K4454" s="45">
        <v>0</v>
      </c>
      <c r="L4454" s="45">
        <v>0</v>
      </c>
      <c r="M4454" s="45">
        <v>0</v>
      </c>
      <c r="N4454" s="45">
        <v>0</v>
      </c>
      <c r="O4454" s="45">
        <v>0</v>
      </c>
      <c r="P4454" s="45">
        <v>0</v>
      </c>
      <c r="Q4454" s="45"/>
      <c r="R4454" s="45">
        <v>0</v>
      </c>
      <c r="S4454" s="45">
        <f>SUM(F4454:F4454)</f>
        <v>0</v>
      </c>
    </row>
    <row r="4455" spans="1:19" x14ac:dyDescent="0.25">
      <c r="A4455" s="79"/>
      <c r="B4455" s="322" t="s">
        <v>72</v>
      </c>
      <c r="C4455" s="322"/>
      <c r="D4455" s="322"/>
      <c r="E4455" s="322"/>
      <c r="F4455" s="45">
        <v>0</v>
      </c>
      <c r="G4455" s="45">
        <v>0</v>
      </c>
      <c r="H4455" s="45">
        <v>0</v>
      </c>
      <c r="I4455" s="45">
        <v>0</v>
      </c>
      <c r="J4455" s="45">
        <v>0</v>
      </c>
      <c r="K4455" s="45">
        <v>0</v>
      </c>
      <c r="L4455" s="45">
        <v>0</v>
      </c>
      <c r="M4455" s="45">
        <v>0</v>
      </c>
      <c r="N4455" s="45">
        <v>0</v>
      </c>
      <c r="O4455" s="45">
        <v>0</v>
      </c>
      <c r="P4455" s="45">
        <v>0</v>
      </c>
      <c r="Q4455" s="45"/>
      <c r="R4455" s="45">
        <v>0</v>
      </c>
      <c r="S4455" s="45">
        <f>SUM(F4455:F4455)</f>
        <v>0</v>
      </c>
    </row>
    <row r="4456" spans="1:19" x14ac:dyDescent="0.25">
      <c r="A4456" s="79"/>
      <c r="B4456" s="322" t="s">
        <v>73</v>
      </c>
      <c r="C4456" s="322"/>
      <c r="D4456" s="322"/>
      <c r="E4456" s="322"/>
      <c r="F4456" s="45">
        <v>0</v>
      </c>
      <c r="G4456" s="45">
        <v>0</v>
      </c>
      <c r="H4456" s="45">
        <v>0</v>
      </c>
      <c r="I4456" s="45">
        <v>0</v>
      </c>
      <c r="J4456" s="45">
        <v>0</v>
      </c>
      <c r="K4456" s="45">
        <v>0</v>
      </c>
      <c r="L4456" s="45">
        <v>0</v>
      </c>
      <c r="M4456" s="45">
        <v>0</v>
      </c>
      <c r="N4456" s="45">
        <v>0</v>
      </c>
      <c r="O4456" s="45">
        <v>0</v>
      </c>
      <c r="P4456" s="45">
        <v>0</v>
      </c>
      <c r="Q4456" s="45"/>
      <c r="R4456" s="45">
        <v>0</v>
      </c>
      <c r="S4456" s="45">
        <f>SUM(F4456:F4456)</f>
        <v>0</v>
      </c>
    </row>
    <row r="4457" spans="1:19" x14ac:dyDescent="0.25">
      <c r="A4457" s="79"/>
      <c r="B4457" s="322" t="s">
        <v>74</v>
      </c>
      <c r="C4457" s="322"/>
      <c r="D4457" s="322"/>
      <c r="E4457" s="322"/>
      <c r="F4457" s="45">
        <v>0</v>
      </c>
      <c r="G4457" s="45">
        <v>0</v>
      </c>
      <c r="H4457" s="45">
        <v>0</v>
      </c>
      <c r="I4457" s="45">
        <v>0</v>
      </c>
      <c r="J4457" s="45">
        <v>0</v>
      </c>
      <c r="K4457" s="45">
        <v>0</v>
      </c>
      <c r="L4457" s="45">
        <v>0</v>
      </c>
      <c r="M4457" s="45">
        <v>0</v>
      </c>
      <c r="N4457" s="45">
        <v>0</v>
      </c>
      <c r="O4457" s="45">
        <v>0</v>
      </c>
      <c r="P4457" s="45">
        <v>0</v>
      </c>
      <c r="Q4457" s="45"/>
      <c r="R4457" s="45">
        <v>0</v>
      </c>
      <c r="S4457" s="45">
        <f>SUM(F4457:F4457)</f>
        <v>0</v>
      </c>
    </row>
    <row r="4458" spans="1:19" x14ac:dyDescent="0.25">
      <c r="A4458" s="79" t="s">
        <v>75</v>
      </c>
      <c r="B4458" s="2" t="s">
        <v>76</v>
      </c>
      <c r="C4458" s="322"/>
      <c r="D4458" s="322"/>
      <c r="E4458" s="322"/>
      <c r="F4458" s="41">
        <v>0</v>
      </c>
      <c r="G4458" s="41">
        <v>0</v>
      </c>
      <c r="H4458" s="41">
        <v>0</v>
      </c>
      <c r="I4458" s="41">
        <v>0</v>
      </c>
      <c r="J4458" s="41">
        <v>0</v>
      </c>
      <c r="K4458" s="41">
        <v>0</v>
      </c>
      <c r="L4458" s="41">
        <v>0</v>
      </c>
      <c r="M4458" s="41">
        <v>0</v>
      </c>
      <c r="N4458" s="41">
        <v>0</v>
      </c>
      <c r="O4458" s="41">
        <v>0</v>
      </c>
      <c r="P4458" s="41">
        <v>0</v>
      </c>
      <c r="Q4458" s="41"/>
      <c r="R4458" s="41">
        <v>0</v>
      </c>
      <c r="S4458" s="41">
        <v>0</v>
      </c>
    </row>
    <row r="4459" spans="1:19" x14ac:dyDescent="0.25">
      <c r="A4459" s="79"/>
      <c r="B4459" s="2" t="s">
        <v>77</v>
      </c>
      <c r="C4459" s="322"/>
      <c r="D4459" s="322"/>
      <c r="E4459" s="322"/>
      <c r="F4459" s="45">
        <v>0</v>
      </c>
      <c r="G4459" s="45">
        <v>0</v>
      </c>
      <c r="H4459" s="45">
        <v>0</v>
      </c>
      <c r="I4459" s="45">
        <v>0</v>
      </c>
      <c r="J4459" s="45">
        <v>0</v>
      </c>
      <c r="K4459" s="45">
        <v>0</v>
      </c>
      <c r="L4459" s="45">
        <v>0</v>
      </c>
      <c r="M4459" s="45">
        <v>0</v>
      </c>
      <c r="N4459" s="45">
        <v>0</v>
      </c>
      <c r="O4459" s="45">
        <v>0</v>
      </c>
      <c r="P4459" s="45">
        <v>0</v>
      </c>
      <c r="Q4459" s="45"/>
      <c r="R4459" s="45">
        <v>0</v>
      </c>
      <c r="S4459" s="45">
        <f>SUM(F4459:F4459)</f>
        <v>0</v>
      </c>
    </row>
    <row r="4460" spans="1:19" x14ac:dyDescent="0.25">
      <c r="A4460" s="79"/>
      <c r="B4460" s="322" t="s">
        <v>78</v>
      </c>
      <c r="C4460" s="322"/>
      <c r="D4460" s="322"/>
      <c r="E4460" s="322"/>
      <c r="F4460" s="45">
        <v>0</v>
      </c>
      <c r="G4460" s="45">
        <v>0</v>
      </c>
      <c r="H4460" s="45">
        <v>0</v>
      </c>
      <c r="I4460" s="45">
        <v>0</v>
      </c>
      <c r="J4460" s="45">
        <v>0</v>
      </c>
      <c r="K4460" s="45">
        <v>0</v>
      </c>
      <c r="L4460" s="45">
        <v>0</v>
      </c>
      <c r="M4460" s="45">
        <v>0</v>
      </c>
      <c r="N4460" s="45">
        <v>0</v>
      </c>
      <c r="O4460" s="45">
        <v>0</v>
      </c>
      <c r="P4460" s="45">
        <v>0</v>
      </c>
      <c r="Q4460" s="45"/>
      <c r="R4460" s="45">
        <v>0</v>
      </c>
      <c r="S4460" s="45">
        <f>SUM(F4460:F4460)</f>
        <v>0</v>
      </c>
    </row>
    <row r="4461" spans="1:19" x14ac:dyDescent="0.25">
      <c r="A4461" s="79"/>
      <c r="B4461" s="322" t="s">
        <v>79</v>
      </c>
      <c r="C4461" s="322"/>
      <c r="D4461" s="322"/>
      <c r="E4461" s="322"/>
      <c r="F4461" s="45">
        <v>0</v>
      </c>
      <c r="G4461" s="45">
        <v>0</v>
      </c>
      <c r="H4461" s="45">
        <v>0</v>
      </c>
      <c r="I4461" s="45">
        <v>0</v>
      </c>
      <c r="J4461" s="45">
        <v>0</v>
      </c>
      <c r="K4461" s="45">
        <v>0</v>
      </c>
      <c r="L4461" s="45">
        <v>0</v>
      </c>
      <c r="M4461" s="45">
        <v>0</v>
      </c>
      <c r="N4461" s="45">
        <v>0</v>
      </c>
      <c r="O4461" s="45">
        <v>0</v>
      </c>
      <c r="P4461" s="45">
        <v>0</v>
      </c>
      <c r="Q4461" s="45"/>
      <c r="R4461" s="45">
        <v>0</v>
      </c>
      <c r="S4461" s="45">
        <f>SUM(F4461:F4461)</f>
        <v>0</v>
      </c>
    </row>
    <row r="4462" spans="1:19" x14ac:dyDescent="0.25">
      <c r="A4462" s="79"/>
      <c r="B4462" s="322" t="s">
        <v>80</v>
      </c>
      <c r="C4462" s="322"/>
      <c r="D4462" s="322"/>
      <c r="E4462" s="322"/>
      <c r="F4462" s="45">
        <v>0</v>
      </c>
      <c r="G4462" s="45">
        <v>0</v>
      </c>
      <c r="H4462" s="45">
        <v>0</v>
      </c>
      <c r="I4462" s="45">
        <v>0</v>
      </c>
      <c r="J4462" s="45">
        <v>0</v>
      </c>
      <c r="K4462" s="45">
        <v>0</v>
      </c>
      <c r="L4462" s="45">
        <v>0</v>
      </c>
      <c r="M4462" s="45">
        <v>0</v>
      </c>
      <c r="N4462" s="45">
        <v>0</v>
      </c>
      <c r="O4462" s="45">
        <v>0</v>
      </c>
      <c r="P4462" s="45">
        <v>0</v>
      </c>
      <c r="Q4462" s="45"/>
      <c r="R4462" s="45">
        <v>0</v>
      </c>
      <c r="S4462" s="45">
        <f>SUM(F4462:F4462)</f>
        <v>0</v>
      </c>
    </row>
    <row r="4463" spans="1:19" x14ac:dyDescent="0.25">
      <c r="A4463" s="79" t="s">
        <v>81</v>
      </c>
      <c r="B4463" s="2" t="s">
        <v>82</v>
      </c>
      <c r="C4463" s="322"/>
      <c r="D4463" s="322"/>
      <c r="E4463" s="322"/>
      <c r="F4463" s="41">
        <v>0</v>
      </c>
      <c r="G4463" s="41">
        <v>0</v>
      </c>
      <c r="H4463" s="41">
        <v>0</v>
      </c>
      <c r="I4463" s="41">
        <v>0</v>
      </c>
      <c r="J4463" s="41">
        <v>0</v>
      </c>
      <c r="K4463" s="41">
        <v>0</v>
      </c>
      <c r="L4463" s="41">
        <v>0</v>
      </c>
      <c r="M4463" s="41">
        <v>0</v>
      </c>
      <c r="N4463" s="41">
        <v>0</v>
      </c>
      <c r="O4463" s="41">
        <v>0</v>
      </c>
      <c r="P4463" s="41">
        <v>0</v>
      </c>
      <c r="Q4463" s="41"/>
      <c r="R4463" s="41">
        <v>0</v>
      </c>
      <c r="S4463" s="41">
        <v>0</v>
      </c>
    </row>
    <row r="4464" spans="1:19" x14ac:dyDescent="0.25">
      <c r="A4464" s="79"/>
      <c r="B4464" s="322" t="s">
        <v>83</v>
      </c>
      <c r="C4464" s="322"/>
      <c r="D4464" s="322"/>
      <c r="E4464" s="322"/>
      <c r="F4464" s="45">
        <v>0</v>
      </c>
      <c r="G4464" s="45">
        <v>0</v>
      </c>
      <c r="H4464" s="45">
        <v>0</v>
      </c>
      <c r="I4464" s="45">
        <v>0</v>
      </c>
      <c r="J4464" s="45">
        <v>0</v>
      </c>
      <c r="K4464" s="45">
        <v>0</v>
      </c>
      <c r="L4464" s="45">
        <v>0</v>
      </c>
      <c r="M4464" s="45">
        <v>0</v>
      </c>
      <c r="N4464" s="45">
        <v>0</v>
      </c>
      <c r="O4464" s="45">
        <v>0</v>
      </c>
      <c r="P4464" s="45">
        <v>0</v>
      </c>
      <c r="Q4464" s="45"/>
      <c r="R4464" s="45">
        <v>0</v>
      </c>
      <c r="S4464" s="45">
        <f>SUM(F4464:F4464)</f>
        <v>0</v>
      </c>
    </row>
    <row r="4465" spans="1:19" x14ac:dyDescent="0.25">
      <c r="A4465" s="79"/>
      <c r="B4465" s="322" t="s">
        <v>84</v>
      </c>
      <c r="C4465" s="322"/>
      <c r="D4465" s="322"/>
      <c r="E4465" s="322"/>
      <c r="F4465" s="45">
        <v>0</v>
      </c>
      <c r="G4465" s="45">
        <v>0</v>
      </c>
      <c r="H4465" s="45">
        <v>0</v>
      </c>
      <c r="I4465" s="45">
        <v>0</v>
      </c>
      <c r="J4465" s="45">
        <v>0</v>
      </c>
      <c r="K4465" s="45">
        <v>0</v>
      </c>
      <c r="L4465" s="45">
        <v>0</v>
      </c>
      <c r="M4465" s="45">
        <v>0</v>
      </c>
      <c r="N4465" s="45">
        <v>0</v>
      </c>
      <c r="O4465" s="45">
        <v>0</v>
      </c>
      <c r="P4465" s="45">
        <v>0</v>
      </c>
      <c r="Q4465" s="45"/>
      <c r="R4465" s="45">
        <v>0</v>
      </c>
      <c r="S4465" s="45">
        <f>SUM(F4465:F4465)</f>
        <v>0</v>
      </c>
    </row>
    <row r="4466" spans="1:19" x14ac:dyDescent="0.25">
      <c r="A4466" s="79"/>
      <c r="B4466" s="322" t="s">
        <v>85</v>
      </c>
      <c r="C4466" s="322"/>
      <c r="D4466" s="322"/>
      <c r="E4466" s="322"/>
      <c r="F4466" s="45">
        <v>0</v>
      </c>
      <c r="G4466" s="45">
        <v>0</v>
      </c>
      <c r="H4466" s="45">
        <v>0</v>
      </c>
      <c r="I4466" s="45">
        <v>0</v>
      </c>
      <c r="J4466" s="45">
        <v>0</v>
      </c>
      <c r="K4466" s="45">
        <v>0</v>
      </c>
      <c r="L4466" s="45">
        <v>0</v>
      </c>
      <c r="M4466" s="45">
        <v>0</v>
      </c>
      <c r="N4466" s="45">
        <v>0</v>
      </c>
      <c r="O4466" s="45">
        <v>0</v>
      </c>
      <c r="P4466" s="45">
        <v>0</v>
      </c>
      <c r="Q4466" s="45"/>
      <c r="R4466" s="45">
        <v>0</v>
      </c>
      <c r="S4466" s="45">
        <f>SUM(F4466:F4466)</f>
        <v>0</v>
      </c>
    </row>
    <row r="4467" spans="1:19" x14ac:dyDescent="0.25">
      <c r="A4467" s="79"/>
      <c r="B4467" s="322" t="s">
        <v>86</v>
      </c>
      <c r="C4467" s="322"/>
      <c r="D4467" s="322"/>
      <c r="E4467" s="322"/>
      <c r="F4467" s="45">
        <v>0</v>
      </c>
      <c r="G4467" s="45">
        <v>0</v>
      </c>
      <c r="H4467" s="45">
        <v>0</v>
      </c>
      <c r="I4467" s="45">
        <v>0</v>
      </c>
      <c r="J4467" s="45">
        <v>0</v>
      </c>
      <c r="K4467" s="45">
        <v>0</v>
      </c>
      <c r="L4467" s="45">
        <v>0</v>
      </c>
      <c r="M4467" s="45">
        <v>0</v>
      </c>
      <c r="N4467" s="45">
        <v>0</v>
      </c>
      <c r="O4467" s="45">
        <v>0</v>
      </c>
      <c r="P4467" s="45">
        <v>0</v>
      </c>
      <c r="Q4467" s="45"/>
      <c r="R4467" s="45">
        <v>0</v>
      </c>
      <c r="S4467" s="45">
        <f>SUM(F4467:F4467)</f>
        <v>0</v>
      </c>
    </row>
    <row r="4468" spans="1:19" x14ac:dyDescent="0.25">
      <c r="A4468" s="313"/>
      <c r="B4468" s="322" t="s">
        <v>87</v>
      </c>
      <c r="C4468" s="322"/>
      <c r="D4468" s="322"/>
      <c r="E4468" s="322"/>
      <c r="F4468" s="45">
        <v>0</v>
      </c>
      <c r="G4468" s="45">
        <v>0</v>
      </c>
      <c r="H4468" s="45">
        <v>0</v>
      </c>
      <c r="I4468" s="45">
        <v>0</v>
      </c>
      <c r="J4468" s="45">
        <v>0</v>
      </c>
      <c r="K4468" s="45">
        <v>0</v>
      </c>
      <c r="L4468" s="45">
        <v>0</v>
      </c>
      <c r="M4468" s="45">
        <v>0</v>
      </c>
      <c r="N4468" s="45">
        <v>0</v>
      </c>
      <c r="O4468" s="45">
        <v>0</v>
      </c>
      <c r="P4468" s="45">
        <v>0</v>
      </c>
      <c r="Q4468" s="45"/>
      <c r="R4468" s="45">
        <v>0</v>
      </c>
      <c r="S4468" s="45">
        <f>SUM(F4468:F4468)</f>
        <v>0</v>
      </c>
    </row>
    <row r="4469" spans="1:19" x14ac:dyDescent="0.25">
      <c r="A4469" s="313"/>
      <c r="B4469" s="2" t="s">
        <v>88</v>
      </c>
      <c r="C4469" s="322"/>
      <c r="D4469" s="322"/>
      <c r="E4469" s="322"/>
      <c r="F4469" s="61">
        <f t="shared" ref="F4469:G4469" si="257">+F4403+F4384+F4390</f>
        <v>20815046.350000001</v>
      </c>
      <c r="G4469" s="61">
        <f t="shared" si="257"/>
        <v>25766840.510000002</v>
      </c>
      <c r="H4469" s="61">
        <f>+H4403+H4384+H4390+H4440</f>
        <v>36335649</v>
      </c>
      <c r="I4469" s="61">
        <f>+I4440+I4403+I4390+I4384</f>
        <v>23800287.960000001</v>
      </c>
      <c r="J4469" s="61">
        <f t="shared" ref="J4469:P4469" si="258">+J4403+J4384+J4390+J4440</f>
        <v>37523648.260000005</v>
      </c>
      <c r="K4469" s="61">
        <f t="shared" si="258"/>
        <v>30660398.789999999</v>
      </c>
      <c r="L4469" s="61">
        <f t="shared" si="258"/>
        <v>26215931.080000002</v>
      </c>
      <c r="M4469" s="61">
        <f t="shared" si="258"/>
        <v>31081173.050000001</v>
      </c>
      <c r="N4469" s="61">
        <f t="shared" si="258"/>
        <v>27085261.039999999</v>
      </c>
      <c r="O4469" s="61">
        <f t="shared" si="258"/>
        <v>40745168.75</v>
      </c>
      <c r="P4469" s="61">
        <f t="shared" si="258"/>
        <v>39842127.400000006</v>
      </c>
      <c r="Q4469" s="61"/>
      <c r="R4469" s="61">
        <f>+R4403+R4384+R4390+R4440</f>
        <v>61940308.189999998</v>
      </c>
      <c r="S4469" s="61">
        <f>+S4403+S4390+S4384+S4440</f>
        <v>401811840.38</v>
      </c>
    </row>
    <row r="4470" spans="1:19" x14ac:dyDescent="0.25">
      <c r="A4470" s="313"/>
      <c r="B4470" s="2"/>
      <c r="C4470" s="322"/>
      <c r="D4470" s="322"/>
      <c r="E4470" s="322"/>
      <c r="F4470" s="45"/>
      <c r="G4470" s="45">
        <v>0</v>
      </c>
      <c r="H4470" s="45">
        <v>0</v>
      </c>
      <c r="I4470" s="45">
        <v>0</v>
      </c>
      <c r="J4470" s="45">
        <v>0</v>
      </c>
      <c r="K4470" s="45">
        <v>0</v>
      </c>
      <c r="L4470" s="45">
        <v>0</v>
      </c>
      <c r="M4470" s="45">
        <v>0</v>
      </c>
      <c r="N4470" s="45">
        <v>0</v>
      </c>
      <c r="O4470" s="45">
        <v>0</v>
      </c>
      <c r="P4470" s="45">
        <v>0</v>
      </c>
      <c r="Q4470" s="45"/>
      <c r="R4470" s="45">
        <v>0</v>
      </c>
      <c r="S4470" s="45"/>
    </row>
    <row r="4471" spans="1:19" x14ac:dyDescent="0.25">
      <c r="A4471" s="313"/>
      <c r="B4471" s="2" t="s">
        <v>210</v>
      </c>
      <c r="C4471" s="322"/>
      <c r="D4471" s="322"/>
      <c r="E4471" s="322"/>
      <c r="F4471" s="45">
        <v>-150000</v>
      </c>
      <c r="G4471" s="45">
        <v>0</v>
      </c>
      <c r="H4471" s="45">
        <v>0</v>
      </c>
      <c r="I4471" s="45">
        <v>0</v>
      </c>
      <c r="J4471" s="45">
        <v>0</v>
      </c>
      <c r="K4471" s="45">
        <v>0</v>
      </c>
      <c r="L4471" s="45">
        <v>0</v>
      </c>
      <c r="M4471" s="45">
        <v>0</v>
      </c>
      <c r="N4471" s="45">
        <v>0</v>
      </c>
      <c r="O4471" s="45">
        <v>0</v>
      </c>
      <c r="P4471" s="45">
        <v>0</v>
      </c>
      <c r="Q4471" s="45"/>
      <c r="R4471" s="45">
        <v>0</v>
      </c>
      <c r="S4471" s="324">
        <f>+F4471</f>
        <v>-150000</v>
      </c>
    </row>
    <row r="4472" spans="1:19" x14ac:dyDescent="0.25">
      <c r="A4472" s="313"/>
      <c r="B4472" s="2" t="s">
        <v>225</v>
      </c>
      <c r="C4472" s="322"/>
      <c r="D4472" s="322"/>
      <c r="E4472" s="322"/>
      <c r="F4472" s="45">
        <v>0</v>
      </c>
      <c r="G4472" s="45">
        <v>0</v>
      </c>
      <c r="H4472" s="45">
        <v>0</v>
      </c>
      <c r="I4472" s="45">
        <v>0</v>
      </c>
      <c r="J4472" s="45">
        <v>0</v>
      </c>
      <c r="K4472" s="45">
        <v>0</v>
      </c>
      <c r="L4472" s="45">
        <v>0</v>
      </c>
      <c r="M4472" s="45">
        <v>0</v>
      </c>
      <c r="N4472" s="45">
        <v>-44875.61</v>
      </c>
      <c r="O4472" s="45">
        <v>0</v>
      </c>
      <c r="P4472" s="45">
        <v>0</v>
      </c>
      <c r="Q4472" s="45"/>
      <c r="R4472" s="45">
        <v>0</v>
      </c>
      <c r="S4472" s="324">
        <f>+N4472</f>
        <v>-44875.61</v>
      </c>
    </row>
    <row r="4473" spans="1:19" x14ac:dyDescent="0.25">
      <c r="A4473" s="79"/>
      <c r="B4473" s="2" t="s">
        <v>220</v>
      </c>
      <c r="C4473" s="322"/>
      <c r="D4473" s="322"/>
      <c r="E4473" s="322"/>
      <c r="F4473" s="45"/>
      <c r="G4473" s="45">
        <v>0</v>
      </c>
      <c r="H4473" s="45">
        <v>0</v>
      </c>
      <c r="I4473" s="45">
        <v>-199527.01</v>
      </c>
      <c r="J4473" s="45">
        <v>-10763.74</v>
      </c>
      <c r="K4473" s="45">
        <v>0</v>
      </c>
      <c r="L4473" s="45">
        <f>-25566.52-70000</f>
        <v>-95566.52</v>
      </c>
      <c r="M4473" s="45">
        <f>-126660.53-103000-245318.92</f>
        <v>-474979.45</v>
      </c>
      <c r="N4473" s="45">
        <v>-103000</v>
      </c>
      <c r="O4473" s="45">
        <v>-40146.86</v>
      </c>
      <c r="P4473" s="45">
        <v>-66772.97</v>
      </c>
      <c r="Q4473" s="45"/>
      <c r="R4473" s="45">
        <v>-132892.16</v>
      </c>
      <c r="S4473" s="324">
        <f>SUM(I4473:R4473)</f>
        <v>-1123648.71</v>
      </c>
    </row>
    <row r="4474" spans="1:19" x14ac:dyDescent="0.25">
      <c r="A4474" s="79"/>
      <c r="B4474" s="2" t="s">
        <v>226</v>
      </c>
      <c r="C4474" s="322"/>
      <c r="D4474" s="322"/>
      <c r="E4474" s="322"/>
      <c r="F4474" s="45"/>
      <c r="G4474" s="45">
        <v>0</v>
      </c>
      <c r="H4474" s="45">
        <v>0</v>
      </c>
      <c r="I4474" s="45">
        <v>0</v>
      </c>
      <c r="J4474" s="45">
        <v>0</v>
      </c>
      <c r="K4474" s="45">
        <v>0</v>
      </c>
      <c r="L4474" s="45">
        <v>0</v>
      </c>
      <c r="M4474" s="45">
        <v>0</v>
      </c>
      <c r="N4474" s="45">
        <v>0</v>
      </c>
      <c r="O4474" s="45">
        <v>-14700</v>
      </c>
      <c r="P4474" s="45">
        <v>0</v>
      </c>
      <c r="Q4474" s="45"/>
      <c r="R4474" s="45">
        <f>14700*4*-1</f>
        <v>-58800</v>
      </c>
      <c r="S4474" s="324">
        <f>SUM(I4474:R4474)</f>
        <v>-73500</v>
      </c>
    </row>
    <row r="4475" spans="1:19" x14ac:dyDescent="0.25">
      <c r="A4475" s="79"/>
      <c r="B4475" s="2" t="s">
        <v>228</v>
      </c>
      <c r="C4475" s="322"/>
      <c r="D4475" s="322"/>
      <c r="E4475" s="322"/>
      <c r="F4475" s="45">
        <v>0</v>
      </c>
      <c r="G4475" s="45">
        <v>0</v>
      </c>
      <c r="H4475" s="45">
        <v>0</v>
      </c>
      <c r="I4475" s="45">
        <v>0</v>
      </c>
      <c r="J4475" s="45">
        <v>0</v>
      </c>
      <c r="K4475" s="45">
        <v>0</v>
      </c>
      <c r="L4475" s="45">
        <v>0</v>
      </c>
      <c r="M4475" s="45">
        <v>0</v>
      </c>
      <c r="N4475" s="45">
        <v>0</v>
      </c>
      <c r="O4475" s="45">
        <v>0</v>
      </c>
      <c r="P4475" s="45">
        <v>0</v>
      </c>
      <c r="Q4475" s="45"/>
      <c r="R4475" s="45">
        <v>0</v>
      </c>
      <c r="S4475" s="324">
        <v>188876.91</v>
      </c>
    </row>
    <row r="4476" spans="1:19" x14ac:dyDescent="0.25">
      <c r="A4476" s="79" t="s">
        <v>89</v>
      </c>
      <c r="B4476" s="2" t="s">
        <v>90</v>
      </c>
      <c r="C4476" s="322"/>
      <c r="D4476" s="322"/>
      <c r="E4476" s="322"/>
      <c r="F4476" s="45">
        <v>0</v>
      </c>
      <c r="G4476" s="45">
        <v>0</v>
      </c>
      <c r="H4476" s="45">
        <v>0</v>
      </c>
      <c r="I4476" s="45">
        <v>0</v>
      </c>
      <c r="J4476" s="45">
        <v>0</v>
      </c>
      <c r="K4476" s="45">
        <v>0</v>
      </c>
      <c r="L4476" s="45">
        <v>0</v>
      </c>
      <c r="M4476" s="45">
        <v>0</v>
      </c>
      <c r="N4476" s="45">
        <v>0</v>
      </c>
      <c r="O4476" s="45">
        <v>0</v>
      </c>
      <c r="P4476" s="45">
        <v>0</v>
      </c>
      <c r="Q4476" s="45"/>
      <c r="R4476" s="45">
        <v>0</v>
      </c>
      <c r="S4476" s="45">
        <v>0</v>
      </c>
    </row>
    <row r="4477" spans="1:19" x14ac:dyDescent="0.25">
      <c r="A4477" s="79" t="s">
        <v>91</v>
      </c>
      <c r="B4477" s="2" t="s">
        <v>92</v>
      </c>
      <c r="C4477" s="322"/>
      <c r="D4477" s="322"/>
      <c r="E4477" s="322"/>
      <c r="F4477" s="41">
        <v>0</v>
      </c>
      <c r="G4477" s="41">
        <v>0</v>
      </c>
      <c r="H4477" s="41">
        <v>0</v>
      </c>
      <c r="I4477" s="41">
        <v>0</v>
      </c>
      <c r="J4477" s="41">
        <v>0</v>
      </c>
      <c r="K4477" s="41">
        <f t="shared" ref="K4477" si="259">+K4473</f>
        <v>0</v>
      </c>
      <c r="L4477" s="41">
        <v>0</v>
      </c>
      <c r="M4477" s="41">
        <v>0</v>
      </c>
      <c r="N4477" s="41">
        <v>0</v>
      </c>
      <c r="O4477" s="41">
        <v>0</v>
      </c>
      <c r="P4477" s="41">
        <v>0</v>
      </c>
      <c r="Q4477" s="41"/>
      <c r="R4477" s="41">
        <v>0</v>
      </c>
      <c r="S4477" s="41">
        <v>0</v>
      </c>
    </row>
    <row r="4478" spans="1:19" x14ac:dyDescent="0.25">
      <c r="A4478" s="313"/>
      <c r="B4478" s="322" t="s">
        <v>93</v>
      </c>
      <c r="C4478" s="322"/>
      <c r="D4478" s="322" t="s">
        <v>94</v>
      </c>
      <c r="E4478" s="322"/>
      <c r="F4478" s="45">
        <v>0</v>
      </c>
      <c r="G4478" s="45">
        <v>0</v>
      </c>
      <c r="H4478" s="45">
        <v>0</v>
      </c>
      <c r="I4478" s="45">
        <v>0</v>
      </c>
      <c r="J4478" s="45">
        <v>0</v>
      </c>
      <c r="K4478" s="45">
        <v>0</v>
      </c>
      <c r="L4478" s="45">
        <v>0</v>
      </c>
      <c r="M4478" s="45">
        <v>0</v>
      </c>
      <c r="N4478" s="45">
        <v>0</v>
      </c>
      <c r="O4478" s="45">
        <v>0</v>
      </c>
      <c r="P4478" s="45">
        <v>0</v>
      </c>
      <c r="Q4478" s="45"/>
      <c r="R4478" s="45">
        <v>0</v>
      </c>
      <c r="S4478" s="45">
        <v>0</v>
      </c>
    </row>
    <row r="4479" spans="1:19" x14ac:dyDescent="0.25">
      <c r="A4479" s="313"/>
      <c r="B4479" s="322" t="s">
        <v>95</v>
      </c>
      <c r="C4479" s="322"/>
      <c r="D4479" s="322"/>
      <c r="E4479" s="322"/>
      <c r="F4479" s="45">
        <v>0</v>
      </c>
      <c r="G4479" s="45">
        <v>0</v>
      </c>
      <c r="H4479" s="45">
        <v>0</v>
      </c>
      <c r="I4479" s="45">
        <v>0</v>
      </c>
      <c r="J4479" s="45">
        <v>0</v>
      </c>
      <c r="K4479" s="45">
        <v>0</v>
      </c>
      <c r="L4479" s="45">
        <v>0</v>
      </c>
      <c r="M4479" s="45">
        <v>0</v>
      </c>
      <c r="N4479" s="45">
        <v>0</v>
      </c>
      <c r="O4479" s="45">
        <v>0</v>
      </c>
      <c r="P4479" s="45">
        <v>0</v>
      </c>
      <c r="Q4479" s="45"/>
      <c r="R4479" s="45">
        <v>0</v>
      </c>
      <c r="S4479" s="45">
        <v>0</v>
      </c>
    </row>
    <row r="4480" spans="1:19" x14ac:dyDescent="0.25">
      <c r="A4480" s="79" t="s">
        <v>96</v>
      </c>
      <c r="B4480" s="326" t="s">
        <v>97</v>
      </c>
      <c r="C4480" s="322"/>
      <c r="D4480" s="322"/>
      <c r="E4480" s="322"/>
      <c r="F4480" s="41">
        <v>0</v>
      </c>
      <c r="G4480" s="41">
        <v>0</v>
      </c>
      <c r="H4480" s="41">
        <v>0</v>
      </c>
      <c r="I4480" s="41">
        <v>0</v>
      </c>
      <c r="J4480" s="41">
        <v>0</v>
      </c>
      <c r="K4480" s="41">
        <v>0</v>
      </c>
      <c r="L4480" s="45">
        <v>0</v>
      </c>
      <c r="M4480" s="45">
        <v>0</v>
      </c>
      <c r="N4480" s="45">
        <v>0</v>
      </c>
      <c r="O4480" s="45">
        <v>0</v>
      </c>
      <c r="P4480" s="45">
        <v>0</v>
      </c>
      <c r="Q4480" s="45"/>
      <c r="R4480" s="45">
        <v>0</v>
      </c>
      <c r="S4480" s="41">
        <v>0</v>
      </c>
    </row>
    <row r="4481" spans="1:19" x14ac:dyDescent="0.25">
      <c r="A4481" s="313"/>
      <c r="B4481" s="322" t="s">
        <v>98</v>
      </c>
      <c r="C4481" s="322"/>
      <c r="D4481" s="322"/>
      <c r="E4481" s="322"/>
      <c r="F4481" s="45">
        <v>0</v>
      </c>
      <c r="G4481" s="45">
        <v>0</v>
      </c>
      <c r="H4481" s="45">
        <v>0</v>
      </c>
      <c r="I4481" s="45">
        <v>0</v>
      </c>
      <c r="J4481" s="45">
        <v>0</v>
      </c>
      <c r="K4481" s="45">
        <v>0</v>
      </c>
      <c r="L4481" s="45">
        <v>0</v>
      </c>
      <c r="M4481" s="45">
        <v>0</v>
      </c>
      <c r="N4481" s="45">
        <v>0</v>
      </c>
      <c r="O4481" s="45">
        <v>0</v>
      </c>
      <c r="P4481" s="45">
        <v>0</v>
      </c>
      <c r="Q4481" s="45"/>
      <c r="R4481" s="45">
        <v>0</v>
      </c>
      <c r="S4481" s="45">
        <v>0</v>
      </c>
    </row>
    <row r="4482" spans="1:19" x14ac:dyDescent="0.25">
      <c r="A4482" s="313"/>
      <c r="B4482" s="322" t="s">
        <v>99</v>
      </c>
      <c r="C4482" s="322"/>
      <c r="D4482" s="322"/>
      <c r="E4482" s="322"/>
      <c r="F4482" s="45">
        <v>0</v>
      </c>
      <c r="G4482" s="45">
        <v>0</v>
      </c>
      <c r="H4482" s="45">
        <v>0</v>
      </c>
      <c r="I4482" s="45">
        <v>0</v>
      </c>
      <c r="J4482" s="45">
        <v>0</v>
      </c>
      <c r="K4482" s="45">
        <v>0</v>
      </c>
      <c r="L4482" s="45">
        <v>0</v>
      </c>
      <c r="M4482" s="45">
        <v>0</v>
      </c>
      <c r="N4482" s="45">
        <v>0</v>
      </c>
      <c r="O4482" s="45">
        <v>0</v>
      </c>
      <c r="P4482" s="45">
        <v>0</v>
      </c>
      <c r="Q4482" s="45"/>
      <c r="R4482" s="45">
        <v>0</v>
      </c>
      <c r="S4482" s="45">
        <v>0</v>
      </c>
    </row>
    <row r="4483" spans="1:19" x14ac:dyDescent="0.25">
      <c r="A4483" s="79" t="s">
        <v>100</v>
      </c>
      <c r="B4483" s="2" t="s">
        <v>101</v>
      </c>
      <c r="C4483" s="322"/>
      <c r="D4483" s="322"/>
      <c r="E4483" s="322"/>
      <c r="F4483" s="41">
        <v>0</v>
      </c>
      <c r="G4483" s="41">
        <v>0</v>
      </c>
      <c r="H4483" s="41">
        <v>0</v>
      </c>
      <c r="I4483" s="41">
        <v>0</v>
      </c>
      <c r="J4483" s="41">
        <v>0</v>
      </c>
      <c r="K4483" s="41">
        <v>0</v>
      </c>
      <c r="L4483" s="45">
        <v>0</v>
      </c>
      <c r="M4483" s="45">
        <v>0</v>
      </c>
      <c r="N4483" s="45">
        <v>0</v>
      </c>
      <c r="O4483" s="45">
        <v>0</v>
      </c>
      <c r="P4483" s="45">
        <v>0</v>
      </c>
      <c r="Q4483" s="45"/>
      <c r="R4483" s="45">
        <v>0</v>
      </c>
      <c r="S4483" s="41">
        <v>0</v>
      </c>
    </row>
    <row r="4484" spans="1:19" x14ac:dyDescent="0.25">
      <c r="A4484" s="313"/>
      <c r="B4484" s="327" t="s">
        <v>102</v>
      </c>
      <c r="C4484" s="322"/>
      <c r="D4484" s="322"/>
      <c r="E4484" s="322"/>
      <c r="F4484" s="45">
        <v>0</v>
      </c>
      <c r="G4484" s="45">
        <v>0</v>
      </c>
      <c r="H4484" s="45">
        <v>0</v>
      </c>
      <c r="I4484" s="45">
        <v>0</v>
      </c>
      <c r="J4484" s="45">
        <v>0</v>
      </c>
      <c r="K4484" s="45">
        <v>0</v>
      </c>
      <c r="L4484" s="45">
        <v>0</v>
      </c>
      <c r="M4484" s="45">
        <v>0</v>
      </c>
      <c r="N4484" s="45">
        <v>0</v>
      </c>
      <c r="O4484" s="45">
        <v>0</v>
      </c>
      <c r="P4484" s="45">
        <v>0</v>
      </c>
      <c r="Q4484" s="45"/>
      <c r="R4484" s="45">
        <v>0</v>
      </c>
      <c r="S4484" s="45">
        <v>0</v>
      </c>
    </row>
    <row r="4485" spans="1:19" x14ac:dyDescent="0.25">
      <c r="A4485" s="313"/>
      <c r="B4485" s="327" t="s">
        <v>103</v>
      </c>
      <c r="C4485" s="322"/>
      <c r="D4485" s="322"/>
      <c r="E4485" s="322"/>
      <c r="F4485" s="64">
        <v>0</v>
      </c>
      <c r="G4485" s="64">
        <v>0</v>
      </c>
      <c r="H4485" s="64">
        <v>0</v>
      </c>
      <c r="I4485" s="64">
        <v>0</v>
      </c>
      <c r="J4485" s="64">
        <v>0</v>
      </c>
      <c r="K4485" s="64">
        <v>0</v>
      </c>
      <c r="L4485" s="64">
        <v>0</v>
      </c>
      <c r="M4485" s="64">
        <v>0</v>
      </c>
      <c r="N4485" s="64">
        <v>0</v>
      </c>
      <c r="O4485" s="64">
        <v>0</v>
      </c>
      <c r="P4485" s="64">
        <v>0</v>
      </c>
      <c r="Q4485" s="64"/>
      <c r="R4485" s="64">
        <v>0</v>
      </c>
      <c r="S4485" s="64">
        <v>0</v>
      </c>
    </row>
    <row r="4486" spans="1:19" x14ac:dyDescent="0.25">
      <c r="A4486" s="313"/>
      <c r="B4486" s="2" t="s">
        <v>104</v>
      </c>
      <c r="C4486" s="322"/>
      <c r="D4486" s="322"/>
      <c r="E4486" s="322"/>
      <c r="F4486" s="41">
        <f>+F4482+F4481+F4480+F4479+F4477+F4476</f>
        <v>0</v>
      </c>
      <c r="G4486" s="41">
        <f>+G4482+G4481+G4480+G4479+G4477+G4476</f>
        <v>0</v>
      </c>
      <c r="H4486" s="41">
        <f>+H4482+H4481+H4480+H4479+H4477+H4476</f>
        <v>0</v>
      </c>
      <c r="I4486" s="41">
        <v>0</v>
      </c>
      <c r="J4486" s="41">
        <v>0</v>
      </c>
      <c r="K4486" s="41">
        <v>0</v>
      </c>
      <c r="L4486" s="41">
        <v>0</v>
      </c>
      <c r="M4486" s="41">
        <v>0</v>
      </c>
      <c r="N4486" s="41">
        <v>0</v>
      </c>
      <c r="O4486" s="41">
        <v>0</v>
      </c>
      <c r="P4486" s="41">
        <v>0</v>
      </c>
      <c r="Q4486" s="41"/>
      <c r="R4486" s="41">
        <v>0</v>
      </c>
      <c r="S4486" s="41">
        <f>+S4482+S4481+S4480+S4479+S4477+S4476</f>
        <v>0</v>
      </c>
    </row>
    <row r="4487" spans="1:19" x14ac:dyDescent="0.25">
      <c r="A4487" s="313"/>
      <c r="B4487" s="2"/>
      <c r="C4487" s="322"/>
      <c r="D4487" s="322"/>
      <c r="E4487" s="322"/>
      <c r="F4487" s="41"/>
      <c r="G4487" s="41"/>
      <c r="H4487" s="41"/>
      <c r="I4487" s="41"/>
      <c r="J4487" s="41"/>
      <c r="K4487" s="41"/>
      <c r="L4487" s="41"/>
      <c r="M4487" s="41"/>
      <c r="N4487" s="41"/>
      <c r="O4487" s="41"/>
      <c r="P4487" s="41"/>
      <c r="Q4487" s="41"/>
      <c r="R4487" s="41"/>
      <c r="S4487" s="41"/>
    </row>
    <row r="4488" spans="1:19" x14ac:dyDescent="0.25">
      <c r="A4488" s="325"/>
      <c r="B4488" s="325"/>
      <c r="C4488" s="325"/>
      <c r="D4488" s="325"/>
      <c r="E4488" s="325"/>
      <c r="F4488" s="325"/>
      <c r="G4488" s="325"/>
      <c r="H4488" s="325"/>
      <c r="I4488" s="325"/>
      <c r="J4488" s="325"/>
      <c r="K4488" s="325"/>
      <c r="L4488" s="325"/>
      <c r="M4488" s="325"/>
      <c r="N4488" s="325"/>
      <c r="O4488" s="325"/>
      <c r="P4488" s="325"/>
      <c r="Q4488" s="325"/>
      <c r="R4488" s="325"/>
      <c r="S4488" s="325"/>
    </row>
    <row r="4489" spans="1:19" ht="15.75" thickBot="1" x14ac:dyDescent="0.3">
      <c r="A4489" s="322"/>
      <c r="B4489" s="2" t="s">
        <v>105</v>
      </c>
      <c r="C4489" s="322"/>
      <c r="D4489" s="322"/>
      <c r="E4489" s="322"/>
      <c r="F4489" s="65">
        <f>+F4486+F4469+F4471</f>
        <v>20665046.350000001</v>
      </c>
      <c r="G4489" s="65">
        <f>+G4469</f>
        <v>25766840.510000002</v>
      </c>
      <c r="H4489" s="65">
        <f>+H4469</f>
        <v>36335649</v>
      </c>
      <c r="I4489" s="65">
        <f>+I4469+I4473</f>
        <v>23600760.949999999</v>
      </c>
      <c r="J4489" s="65">
        <f>+J4469+J4473</f>
        <v>37512884.520000003</v>
      </c>
      <c r="K4489" s="65">
        <f>+K4469+K4473</f>
        <v>30660398.789999999</v>
      </c>
      <c r="L4489" s="65">
        <f>+L4469+L4473</f>
        <v>26120364.560000002</v>
      </c>
      <c r="M4489" s="65">
        <f>+M4469+M4473</f>
        <v>30606193.600000001</v>
      </c>
      <c r="N4489" s="65">
        <f>+N4469+N4473+N4472</f>
        <v>26937385.43</v>
      </c>
      <c r="O4489" s="65">
        <f>+O4469+O4473+O4472+O4474</f>
        <v>40690321.890000001</v>
      </c>
      <c r="P4489" s="65">
        <f>+P4469+P4473+P4472+P4474</f>
        <v>39775354.430000007</v>
      </c>
      <c r="Q4489" s="65"/>
      <c r="R4489" s="65">
        <f>+R4469+R4473+R4472+R4474</f>
        <v>61748616.030000001</v>
      </c>
      <c r="S4489" s="65">
        <f>SUM(S4471:S4475)+S4469</f>
        <v>400608692.96999997</v>
      </c>
    </row>
    <row r="4490" spans="1:19" ht="15.75" thickTop="1" x14ac:dyDescent="0.25">
      <c r="A4490" s="322"/>
      <c r="B4490" s="2"/>
      <c r="C4490" s="322"/>
      <c r="D4490" s="322"/>
      <c r="E4490" s="322"/>
      <c r="F4490" s="41"/>
      <c r="G4490" s="325"/>
      <c r="H4490" s="325"/>
      <c r="I4490" s="325"/>
      <c r="J4490" s="325"/>
      <c r="K4490" s="325"/>
      <c r="L4490" s="325"/>
      <c r="M4490" s="325"/>
      <c r="N4490" s="325"/>
      <c r="O4490" s="325"/>
      <c r="P4490" s="325"/>
      <c r="Q4490" s="325"/>
      <c r="R4490" s="325"/>
    </row>
    <row r="4491" spans="1:19" x14ac:dyDescent="0.25">
      <c r="A4491" s="322"/>
      <c r="B4491" s="2"/>
      <c r="C4491" s="322"/>
      <c r="D4491" s="322"/>
      <c r="E4491" s="322"/>
      <c r="F4491" s="41"/>
      <c r="G4491" s="41"/>
      <c r="H4491" s="41"/>
      <c r="I4491" s="41"/>
      <c r="J4491" s="325"/>
      <c r="K4491" s="325"/>
      <c r="L4491" s="325"/>
      <c r="M4491" s="325"/>
      <c r="N4491" s="325"/>
      <c r="O4491" s="337"/>
      <c r="P4491" s="337"/>
      <c r="Q4491" s="337"/>
      <c r="R4491" s="337"/>
      <c r="S4491" s="28"/>
    </row>
    <row r="4492" spans="1:19" x14ac:dyDescent="0.25">
      <c r="A4492" s="322"/>
      <c r="B4492" s="2"/>
      <c r="C4492" s="322"/>
      <c r="D4492" s="322"/>
      <c r="E4492" s="322"/>
      <c r="F4492" s="41" t="s">
        <v>199</v>
      </c>
      <c r="G4492" s="325"/>
      <c r="H4492" s="325"/>
      <c r="I4492" s="325"/>
      <c r="J4492" s="325"/>
      <c r="K4492" s="325"/>
      <c r="L4492" s="325"/>
      <c r="M4492" s="41"/>
      <c r="S4492" s="28"/>
    </row>
    <row r="4493" spans="1:19" x14ac:dyDescent="0.25">
      <c r="A4493" s="416" t="s">
        <v>106</v>
      </c>
      <c r="B4493" s="416"/>
      <c r="C4493" s="416"/>
      <c r="D4493" s="416"/>
      <c r="E4493" s="416"/>
      <c r="F4493" s="416" t="s">
        <v>107</v>
      </c>
      <c r="G4493" s="416"/>
      <c r="H4493" s="416"/>
      <c r="I4493" s="416"/>
      <c r="J4493" s="416"/>
      <c r="K4493" s="324"/>
      <c r="L4493" s="324"/>
      <c r="M4493" s="335"/>
    </row>
    <row r="4494" spans="1:19" x14ac:dyDescent="0.25">
      <c r="A4494" s="329"/>
      <c r="B4494" s="3"/>
      <c r="C4494" s="3"/>
      <c r="D4494" s="325"/>
      <c r="E4494" s="325"/>
      <c r="F4494" s="3"/>
      <c r="G4494" s="3"/>
      <c r="H4494" s="325"/>
      <c r="I4494" s="325"/>
      <c r="J4494" s="324"/>
      <c r="K4494" s="325"/>
      <c r="M4494" s="336"/>
      <c r="N4494" s="337"/>
      <c r="P4494" s="28"/>
      <c r="Q4494" s="28"/>
      <c r="R4494" s="28"/>
    </row>
    <row r="4495" spans="1:19" x14ac:dyDescent="0.25">
      <c r="A4495" s="3"/>
      <c r="B4495" s="3"/>
      <c r="C4495" s="3"/>
      <c r="D4495" s="325"/>
      <c r="E4495" s="325"/>
      <c r="F4495" s="3"/>
      <c r="G4495" s="3"/>
      <c r="H4495" s="325"/>
      <c r="I4495" s="325"/>
      <c r="J4495" s="325"/>
      <c r="K4495" s="325"/>
      <c r="M4495" s="336"/>
      <c r="P4495" s="28"/>
      <c r="Q4495" s="28"/>
      <c r="R4495" s="28"/>
      <c r="S4495" s="28"/>
    </row>
    <row r="4496" spans="1:19" x14ac:dyDescent="0.25">
      <c r="A4496" s="412" t="s">
        <v>227</v>
      </c>
      <c r="B4496" s="412"/>
      <c r="C4496" s="412"/>
      <c r="D4496" s="412"/>
      <c r="E4496" s="412"/>
      <c r="F4496" s="413" t="s">
        <v>223</v>
      </c>
      <c r="G4496" s="413"/>
      <c r="H4496" s="413"/>
      <c r="I4496" s="413"/>
      <c r="J4496" s="413"/>
      <c r="K4496" s="325"/>
      <c r="M4496" s="336"/>
      <c r="N4496" s="28"/>
      <c r="P4496" s="28"/>
      <c r="Q4496" s="28"/>
      <c r="R4496" s="28"/>
    </row>
    <row r="4497" spans="1:17" x14ac:dyDescent="0.25">
      <c r="A4497" s="414" t="s">
        <v>108</v>
      </c>
      <c r="B4497" s="414"/>
      <c r="C4497" s="414"/>
      <c r="D4497" s="414"/>
      <c r="E4497" s="414"/>
      <c r="F4497" s="415" t="s">
        <v>224</v>
      </c>
      <c r="G4497" s="415"/>
      <c r="H4497" s="415"/>
      <c r="I4497" s="415"/>
      <c r="J4497" s="415"/>
      <c r="K4497" s="325"/>
      <c r="P4497" s="28"/>
      <c r="Q4497" s="28"/>
    </row>
    <row r="4498" spans="1:17" x14ac:dyDescent="0.25">
      <c r="A4498" s="325"/>
      <c r="B4498" s="325"/>
      <c r="C4498" s="325"/>
      <c r="D4498" s="325"/>
      <c r="E4498" s="325"/>
      <c r="F4498" s="325"/>
      <c r="G4498" s="325"/>
      <c r="H4498" s="325"/>
      <c r="I4498" s="325"/>
      <c r="J4498" s="325"/>
      <c r="K4498" s="325"/>
    </row>
    <row r="4500" spans="1:17" x14ac:dyDescent="0.25">
      <c r="J4500" s="28"/>
      <c r="P4500" s="28"/>
      <c r="Q4500" s="28"/>
    </row>
    <row r="4532" spans="1:10" x14ac:dyDescent="0.25">
      <c r="A4532" s="32" t="s">
        <v>3</v>
      </c>
      <c r="B4532" s="33" t="s">
        <v>4</v>
      </c>
      <c r="C4532" s="5"/>
      <c r="D4532" s="5"/>
      <c r="E4532" s="6"/>
      <c r="F4532" s="251" t="s">
        <v>157</v>
      </c>
      <c r="G4532" s="251" t="s">
        <v>158</v>
      </c>
      <c r="H4532" s="251" t="s">
        <v>169</v>
      </c>
      <c r="I4532" s="251" t="s">
        <v>178</v>
      </c>
      <c r="J4532" s="252" t="s">
        <v>7</v>
      </c>
    </row>
    <row r="4533" spans="1:10" x14ac:dyDescent="0.25">
      <c r="A4533" s="316" t="s">
        <v>8</v>
      </c>
      <c r="B4533" s="317" t="s">
        <v>9</v>
      </c>
      <c r="C4533" s="317"/>
      <c r="D4533" s="40"/>
      <c r="E4533" s="40"/>
      <c r="F4533" s="41">
        <f t="shared" ref="F4533:I4533" si="260">SUM(F4534:F4538)</f>
        <v>18297813.57</v>
      </c>
      <c r="G4533" s="41">
        <f t="shared" si="260"/>
        <v>30933718.119999997</v>
      </c>
      <c r="H4533" s="41">
        <f t="shared" si="260"/>
        <v>34786610.840000004</v>
      </c>
      <c r="I4533" s="41">
        <f t="shared" si="260"/>
        <v>45653246.160000004</v>
      </c>
      <c r="J4533" s="41">
        <f>+J4534+J4535+J4536+J4537+J4538</f>
        <v>0</v>
      </c>
    </row>
    <row r="4534" spans="1:10" x14ac:dyDescent="0.25">
      <c r="A4534" s="313"/>
      <c r="B4534" s="314" t="s">
        <v>10</v>
      </c>
      <c r="C4534" s="315"/>
      <c r="D4534" s="315"/>
      <c r="E4534" s="40"/>
      <c r="F4534" s="45">
        <v>15631194.029999999</v>
      </c>
      <c r="G4534" s="45">
        <v>15600272.640000001</v>
      </c>
      <c r="H4534" s="45">
        <v>29412571.050000001</v>
      </c>
      <c r="I4534" s="45">
        <v>26731556.5</v>
      </c>
      <c r="J4534" s="45"/>
    </row>
    <row r="4535" spans="1:10" x14ac:dyDescent="0.25">
      <c r="A4535" s="313"/>
      <c r="B4535" s="314" t="s">
        <v>11</v>
      </c>
      <c r="C4535" s="315"/>
      <c r="D4535" s="315"/>
      <c r="E4535" s="40"/>
      <c r="F4535" s="45">
        <v>280000</v>
      </c>
      <c r="G4535" s="45">
        <v>13234311.970000001</v>
      </c>
      <c r="H4535" s="45">
        <v>3071946.09</v>
      </c>
      <c r="I4535" s="45">
        <v>16531330.49</v>
      </c>
      <c r="J4535" s="45"/>
    </row>
    <row r="4536" spans="1:10" x14ac:dyDescent="0.25">
      <c r="A4536" s="313"/>
      <c r="B4536" s="314" t="s">
        <v>212</v>
      </c>
      <c r="C4536" s="318"/>
      <c r="D4536" s="318"/>
      <c r="E4536" s="40"/>
      <c r="F4536" s="45">
        <v>0</v>
      </c>
      <c r="G4536" s="45">
        <v>0</v>
      </c>
      <c r="H4536" s="45">
        <v>0</v>
      </c>
      <c r="I4536" s="45">
        <v>0</v>
      </c>
      <c r="J4536" s="45"/>
    </row>
    <row r="4537" spans="1:10" x14ac:dyDescent="0.25">
      <c r="A4537" s="313"/>
      <c r="B4537" s="314" t="s">
        <v>213</v>
      </c>
      <c r="C4537" s="318"/>
      <c r="D4537" s="318"/>
      <c r="E4537" s="40"/>
      <c r="F4537" s="45">
        <v>0</v>
      </c>
      <c r="G4537" s="45">
        <v>0</v>
      </c>
      <c r="H4537" s="45">
        <v>0</v>
      </c>
      <c r="I4537" s="45">
        <v>0</v>
      </c>
      <c r="J4537" s="45"/>
    </row>
    <row r="4538" spans="1:10" x14ac:dyDescent="0.25">
      <c r="A4538" s="313"/>
      <c r="B4538" s="359" t="s">
        <v>214</v>
      </c>
      <c r="C4538" s="359"/>
      <c r="D4538" s="359"/>
      <c r="E4538" s="40"/>
      <c r="F4538" s="45">
        <v>2386619.54</v>
      </c>
      <c r="G4538" s="45">
        <v>2099133.5099999998</v>
      </c>
      <c r="H4538" s="45">
        <v>2302093.7000000002</v>
      </c>
      <c r="I4538" s="45">
        <v>2390359.17</v>
      </c>
      <c r="J4538" s="45"/>
    </row>
    <row r="4539" spans="1:10" x14ac:dyDescent="0.25">
      <c r="A4539" s="316" t="s">
        <v>12</v>
      </c>
      <c r="B4539" s="320" t="s">
        <v>13</v>
      </c>
      <c r="C4539" s="315"/>
      <c r="D4539" s="40"/>
      <c r="E4539" s="40"/>
      <c r="F4539" s="41">
        <f t="shared" ref="F4539:H4539" si="261">SUM(F4540:F4551)</f>
        <v>2553608.17</v>
      </c>
      <c r="G4539" s="41">
        <f t="shared" si="261"/>
        <v>3710064.88</v>
      </c>
      <c r="H4539" s="41">
        <f t="shared" si="261"/>
        <v>3305144.36</v>
      </c>
      <c r="I4539" s="41">
        <f>SUM(I4540:I4551)</f>
        <v>5051015.1399999997</v>
      </c>
      <c r="J4539" s="41"/>
    </row>
    <row r="4540" spans="1:10" x14ac:dyDescent="0.25">
      <c r="A4540" s="313"/>
      <c r="B4540" s="314" t="s">
        <v>14</v>
      </c>
      <c r="C4540" s="315"/>
      <c r="D4540" s="315"/>
      <c r="E4540" s="40"/>
      <c r="F4540" s="45">
        <v>546855.93000000005</v>
      </c>
      <c r="G4540" s="45">
        <v>1150354.78</v>
      </c>
      <c r="H4540" s="45">
        <v>271260.15999999997</v>
      </c>
      <c r="I4540" s="45">
        <v>378784.02</v>
      </c>
      <c r="J4540" s="45"/>
    </row>
    <row r="4541" spans="1:10" x14ac:dyDescent="0.25">
      <c r="A4541" s="321"/>
      <c r="B4541" s="322" t="s">
        <v>15</v>
      </c>
      <c r="C4541" s="359"/>
      <c r="D4541" s="359"/>
      <c r="E4541" s="40"/>
      <c r="F4541" s="45">
        <v>166979.99</v>
      </c>
      <c r="G4541" s="45">
        <v>16980</v>
      </c>
      <c r="H4541" s="45">
        <v>193980</v>
      </c>
      <c r="I4541" s="45">
        <v>382652</v>
      </c>
      <c r="J4541" s="45"/>
    </row>
    <row r="4542" spans="1:10" x14ac:dyDescent="0.25">
      <c r="A4542" s="313"/>
      <c r="B4542" s="314" t="s">
        <v>16</v>
      </c>
      <c r="C4542" s="315"/>
      <c r="D4542" s="315"/>
      <c r="E4542" s="40"/>
      <c r="F4542" s="45">
        <v>0</v>
      </c>
      <c r="G4542" s="45">
        <v>90500</v>
      </c>
      <c r="H4542" s="45">
        <v>49000</v>
      </c>
      <c r="I4542" s="45">
        <v>481798.42</v>
      </c>
      <c r="J4542" s="45"/>
    </row>
    <row r="4543" spans="1:10" x14ac:dyDescent="0.25">
      <c r="A4543" s="313"/>
      <c r="B4543" s="359" t="s">
        <v>17</v>
      </c>
      <c r="C4543" s="359"/>
      <c r="D4543" s="359"/>
      <c r="E4543" s="40"/>
      <c r="F4543" s="45">
        <v>0</v>
      </c>
      <c r="G4543" s="45">
        <v>0</v>
      </c>
      <c r="H4543" s="45">
        <v>0</v>
      </c>
      <c r="I4543" s="45">
        <v>0</v>
      </c>
      <c r="J4543" s="45"/>
    </row>
    <row r="4544" spans="1:10" x14ac:dyDescent="0.25">
      <c r="A4544" s="313"/>
      <c r="B4544" s="314" t="s">
        <v>18</v>
      </c>
      <c r="C4544" s="315"/>
      <c r="D4544" s="315"/>
      <c r="E4544" s="52"/>
      <c r="F4544" s="45">
        <v>974618.1</v>
      </c>
      <c r="G4544" s="45">
        <v>1462601.1</v>
      </c>
      <c r="H4544" s="45">
        <v>1392909.17</v>
      </c>
      <c r="I4544" s="45">
        <v>1630643.43</v>
      </c>
      <c r="J4544" s="45"/>
    </row>
    <row r="4545" spans="1:10" x14ac:dyDescent="0.25">
      <c r="A4545" s="313"/>
      <c r="B4545" s="314" t="s">
        <v>19</v>
      </c>
      <c r="C4545" s="315"/>
      <c r="D4545" s="315"/>
      <c r="E4545" s="40"/>
      <c r="F4545" s="45">
        <v>44875.61</v>
      </c>
      <c r="G4545" s="45">
        <v>221672</v>
      </c>
      <c r="H4545" s="45">
        <v>94234</v>
      </c>
      <c r="I4545" s="45">
        <v>779582.36</v>
      </c>
      <c r="J4545" s="45"/>
    </row>
    <row r="4546" spans="1:10" x14ac:dyDescent="0.25">
      <c r="A4546" s="313"/>
      <c r="B4546" s="314" t="s">
        <v>197</v>
      </c>
      <c r="C4546" s="315"/>
      <c r="D4546" s="315"/>
      <c r="E4546" s="40"/>
      <c r="F4546" s="45">
        <v>0</v>
      </c>
      <c r="G4546" s="45">
        <v>0</v>
      </c>
      <c r="H4546" s="45">
        <v>0</v>
      </c>
      <c r="I4546" s="45">
        <v>0</v>
      </c>
      <c r="J4546" s="45"/>
    </row>
    <row r="4547" spans="1:10" x14ac:dyDescent="0.25">
      <c r="A4547" s="313"/>
      <c r="B4547" s="322" t="s">
        <v>20</v>
      </c>
      <c r="C4547" s="315"/>
      <c r="D4547" s="315"/>
      <c r="E4547" s="40"/>
      <c r="F4547" s="45">
        <v>249050</v>
      </c>
      <c r="G4547" s="45">
        <v>249030</v>
      </c>
      <c r="H4547" s="45">
        <v>237384.98</v>
      </c>
      <c r="I4547" s="45">
        <v>496150</v>
      </c>
      <c r="J4547" s="45"/>
    </row>
    <row r="4548" spans="1:10" x14ac:dyDescent="0.25">
      <c r="A4548" s="313"/>
      <c r="B4548" s="359" t="s">
        <v>21</v>
      </c>
      <c r="C4548" s="359"/>
      <c r="D4548" s="359"/>
      <c r="E4548" s="359"/>
      <c r="F4548" s="45">
        <v>0</v>
      </c>
      <c r="G4548" s="45">
        <v>0</v>
      </c>
      <c r="H4548" s="45">
        <v>0</v>
      </c>
      <c r="I4548" s="45">
        <v>0</v>
      </c>
      <c r="J4548" s="45"/>
    </row>
    <row r="4549" spans="1:10" x14ac:dyDescent="0.25">
      <c r="A4549" s="313"/>
      <c r="B4549" s="322" t="s">
        <v>22</v>
      </c>
      <c r="C4549" s="359"/>
      <c r="D4549" s="359"/>
      <c r="E4549" s="359"/>
      <c r="F4549" s="45">
        <v>204484.54</v>
      </c>
      <c r="G4549" s="45">
        <v>150000</v>
      </c>
      <c r="H4549" s="45">
        <v>404484.55</v>
      </c>
      <c r="I4549" s="45">
        <v>530294.91</v>
      </c>
      <c r="J4549" s="45"/>
    </row>
    <row r="4550" spans="1:10" x14ac:dyDescent="0.25">
      <c r="A4550" s="313"/>
      <c r="B4550" s="322" t="s">
        <v>23</v>
      </c>
      <c r="C4550" s="359"/>
      <c r="D4550" s="359"/>
      <c r="E4550" s="40"/>
      <c r="F4550" s="45">
        <v>0</v>
      </c>
      <c r="G4550" s="45">
        <v>0</v>
      </c>
      <c r="H4550" s="45">
        <v>0</v>
      </c>
      <c r="I4550" s="45">
        <v>0</v>
      </c>
      <c r="J4550" s="45"/>
    </row>
    <row r="4551" spans="1:10" x14ac:dyDescent="0.25">
      <c r="A4551" s="313"/>
      <c r="B4551" s="359" t="s">
        <v>215</v>
      </c>
      <c r="C4551" s="359"/>
      <c r="D4551" s="359"/>
      <c r="E4551" s="40"/>
      <c r="F4551" s="45">
        <v>366744</v>
      </c>
      <c r="G4551" s="45">
        <v>368927</v>
      </c>
      <c r="H4551" s="45">
        <v>661891.5</v>
      </c>
      <c r="I4551" s="45">
        <v>371110</v>
      </c>
      <c r="J4551" s="45"/>
    </row>
    <row r="4552" spans="1:10" x14ac:dyDescent="0.25">
      <c r="A4552" s="316" t="s">
        <v>24</v>
      </c>
      <c r="B4552" s="320" t="s">
        <v>25</v>
      </c>
      <c r="C4552" s="315"/>
      <c r="D4552" s="40"/>
      <c r="E4552" s="40"/>
      <c r="F4552" s="41">
        <f>SUM(F4553:F4562)</f>
        <v>5988021.7000000002</v>
      </c>
      <c r="G4552" s="41">
        <f>SUM(G4553:G4562)</f>
        <v>5887966.2300000004</v>
      </c>
      <c r="H4552" s="41">
        <f>SUM(H4553:H4562)</f>
        <v>1750372.2000000002</v>
      </c>
      <c r="I4552" s="41">
        <f>SUM(I4553:I4562)</f>
        <v>8461733.0599999987</v>
      </c>
      <c r="J4552" s="41"/>
    </row>
    <row r="4553" spans="1:10" x14ac:dyDescent="0.25">
      <c r="A4553" s="313"/>
      <c r="B4553" s="359" t="s">
        <v>216</v>
      </c>
      <c r="C4553" s="359"/>
      <c r="D4553" s="359"/>
      <c r="E4553" s="40"/>
      <c r="F4553" s="45">
        <v>1245897.7</v>
      </c>
      <c r="G4553" s="45">
        <v>900945.5</v>
      </c>
      <c r="H4553" s="45">
        <v>112624.88</v>
      </c>
      <c r="I4553" s="45">
        <v>781299.97</v>
      </c>
      <c r="J4553" s="45"/>
    </row>
    <row r="4554" spans="1:10" x14ac:dyDescent="0.25">
      <c r="A4554" s="313"/>
      <c r="B4554" s="314" t="s">
        <v>26</v>
      </c>
      <c r="C4554" s="315"/>
      <c r="D4554" s="315"/>
      <c r="E4554" s="40"/>
      <c r="F4554" s="45">
        <v>0</v>
      </c>
      <c r="G4554" s="45">
        <v>0</v>
      </c>
      <c r="H4554" s="45">
        <v>0</v>
      </c>
      <c r="I4554" s="45">
        <v>1176420.5900000001</v>
      </c>
      <c r="J4554" s="45"/>
    </row>
    <row r="4555" spans="1:10" x14ac:dyDescent="0.25">
      <c r="A4555" s="313"/>
      <c r="B4555" s="359" t="s">
        <v>217</v>
      </c>
      <c r="C4555" s="359"/>
      <c r="D4555" s="359"/>
      <c r="E4555" s="40"/>
      <c r="F4555" s="45">
        <v>0</v>
      </c>
      <c r="G4555" s="45">
        <v>0</v>
      </c>
      <c r="H4555" s="45">
        <v>0</v>
      </c>
      <c r="I4555" s="45">
        <v>581321.56999999995</v>
      </c>
      <c r="J4555" s="45"/>
    </row>
    <row r="4556" spans="1:10" x14ac:dyDescent="0.25">
      <c r="A4556" s="313"/>
      <c r="B4556" s="359" t="s">
        <v>27</v>
      </c>
      <c r="C4556" s="359"/>
      <c r="D4556" s="359"/>
      <c r="E4556" s="40"/>
      <c r="F4556" s="45">
        <v>0</v>
      </c>
      <c r="G4556" s="45">
        <v>0</v>
      </c>
      <c r="H4556" s="45">
        <v>0</v>
      </c>
      <c r="I4556" s="45">
        <v>0</v>
      </c>
      <c r="J4556" s="45"/>
    </row>
    <row r="4557" spans="1:10" x14ac:dyDescent="0.25">
      <c r="A4557" s="313"/>
      <c r="B4557" s="359" t="s">
        <v>218</v>
      </c>
      <c r="C4557" s="359"/>
      <c r="D4557" s="359"/>
      <c r="E4557" s="40"/>
      <c r="F4557" s="45">
        <v>0</v>
      </c>
      <c r="G4557" s="45">
        <v>0</v>
      </c>
      <c r="H4557" s="45">
        <v>0</v>
      </c>
      <c r="I4557" s="45">
        <v>266616.94</v>
      </c>
      <c r="J4557" s="45"/>
    </row>
    <row r="4558" spans="1:10" x14ac:dyDescent="0.25">
      <c r="A4558" s="313"/>
      <c r="B4558" s="359" t="s">
        <v>219</v>
      </c>
      <c r="C4558" s="359"/>
      <c r="D4558" s="359"/>
      <c r="E4558" s="40"/>
      <c r="F4558" s="45">
        <v>1390533.3</v>
      </c>
      <c r="G4558" s="45">
        <v>1847181.77</v>
      </c>
      <c r="H4558" s="45">
        <v>0</v>
      </c>
      <c r="I4558" s="45">
        <v>1357526.9</v>
      </c>
      <c r="J4558" s="45"/>
    </row>
    <row r="4559" spans="1:10" x14ac:dyDescent="0.25">
      <c r="A4559" s="313"/>
      <c r="B4559" s="322" t="s">
        <v>200</v>
      </c>
      <c r="C4559" s="359"/>
      <c r="D4559" s="359"/>
      <c r="E4559" s="40"/>
      <c r="F4559" s="45">
        <v>1841898.11</v>
      </c>
      <c r="G4559" s="45">
        <v>1703446.77</v>
      </c>
      <c r="H4559" s="45">
        <v>1637747.32</v>
      </c>
      <c r="I4559" s="45">
        <v>2179006.38</v>
      </c>
      <c r="J4559" s="45"/>
    </row>
    <row r="4560" spans="1:10" x14ac:dyDescent="0.25">
      <c r="A4560" s="313"/>
      <c r="B4560" s="54" t="s">
        <v>30</v>
      </c>
      <c r="C4560" s="359"/>
      <c r="D4560" s="359"/>
      <c r="E4560" s="54"/>
      <c r="F4560" s="45">
        <v>0</v>
      </c>
      <c r="G4560" s="45">
        <v>0</v>
      </c>
      <c r="H4560" s="45">
        <v>0</v>
      </c>
      <c r="I4560" s="45">
        <v>0</v>
      </c>
      <c r="J4560" s="45"/>
    </row>
    <row r="4561" spans="1:10" x14ac:dyDescent="0.25">
      <c r="A4561" s="313"/>
      <c r="B4561" s="54" t="s">
        <v>31</v>
      </c>
      <c r="C4561" s="359"/>
      <c r="D4561" s="359"/>
      <c r="E4561" s="54"/>
      <c r="F4561" s="45">
        <v>0</v>
      </c>
      <c r="G4561" s="45">
        <v>0</v>
      </c>
      <c r="H4561" s="45">
        <v>0</v>
      </c>
      <c r="I4561" s="45">
        <v>0</v>
      </c>
      <c r="J4561" s="45"/>
    </row>
    <row r="4562" spans="1:10" x14ac:dyDescent="0.25">
      <c r="A4562" s="313"/>
      <c r="B4562" s="359" t="s">
        <v>32</v>
      </c>
      <c r="C4562" s="359"/>
      <c r="D4562" s="359"/>
      <c r="E4562" s="40"/>
      <c r="F4562" s="45">
        <v>1509692.59</v>
      </c>
      <c r="G4562" s="45">
        <v>1436392.19</v>
      </c>
      <c r="H4562" s="45">
        <v>0</v>
      </c>
      <c r="I4562" s="45">
        <v>2119540.71</v>
      </c>
      <c r="J4562" s="45"/>
    </row>
    <row r="4563" spans="1:10" x14ac:dyDescent="0.25">
      <c r="A4563" s="316" t="s">
        <v>33</v>
      </c>
      <c r="B4563" s="320" t="s">
        <v>34</v>
      </c>
      <c r="C4563" s="315"/>
      <c r="D4563" s="40"/>
      <c r="E4563" s="40"/>
      <c r="F4563" s="41">
        <v>0</v>
      </c>
      <c r="G4563" s="41">
        <v>0</v>
      </c>
      <c r="H4563" s="41">
        <v>0</v>
      </c>
      <c r="I4563" s="41">
        <v>0</v>
      </c>
      <c r="J4563" s="41"/>
    </row>
    <row r="4564" spans="1:10" x14ac:dyDescent="0.25">
      <c r="A4564" s="313"/>
      <c r="B4564" s="411" t="s">
        <v>35</v>
      </c>
      <c r="C4564" s="411"/>
      <c r="D4564" s="411"/>
      <c r="E4564" s="411"/>
      <c r="F4564" s="45">
        <v>0</v>
      </c>
      <c r="G4564" s="45">
        <v>0</v>
      </c>
      <c r="H4564" s="45">
        <v>0</v>
      </c>
      <c r="I4564" s="45">
        <v>0</v>
      </c>
      <c r="J4564" s="45"/>
    </row>
    <row r="4565" spans="1:10" x14ac:dyDescent="0.25">
      <c r="A4565" s="313"/>
      <c r="B4565" s="322" t="s">
        <v>36</v>
      </c>
      <c r="C4565" s="359"/>
      <c r="D4565" s="359"/>
      <c r="E4565" s="359"/>
      <c r="F4565" s="45">
        <v>0</v>
      </c>
      <c r="G4565" s="45">
        <v>0</v>
      </c>
      <c r="H4565" s="45">
        <v>0</v>
      </c>
      <c r="I4565" s="45">
        <v>0</v>
      </c>
      <c r="J4565" s="45"/>
    </row>
    <row r="4566" spans="1:10" x14ac:dyDescent="0.25">
      <c r="A4566" s="313"/>
      <c r="B4566" s="322" t="s">
        <v>37</v>
      </c>
      <c r="C4566" s="359"/>
      <c r="D4566" s="359"/>
      <c r="E4566" s="40"/>
      <c r="F4566" s="45">
        <v>0</v>
      </c>
      <c r="G4566" s="45">
        <v>0</v>
      </c>
      <c r="H4566" s="45">
        <v>0</v>
      </c>
      <c r="I4566" s="45">
        <v>0</v>
      </c>
      <c r="J4566" s="45"/>
    </row>
    <row r="4567" spans="1:10" x14ac:dyDescent="0.25">
      <c r="A4567" s="313"/>
      <c r="B4567" s="322" t="s">
        <v>38</v>
      </c>
      <c r="C4567" s="359"/>
      <c r="D4567" s="359"/>
      <c r="E4567" s="40"/>
      <c r="F4567" s="45">
        <v>0</v>
      </c>
      <c r="G4567" s="45">
        <v>0</v>
      </c>
      <c r="H4567" s="45">
        <v>0</v>
      </c>
      <c r="I4567" s="45">
        <v>0</v>
      </c>
      <c r="J4567" s="45"/>
    </row>
    <row r="4568" spans="1:10" x14ac:dyDescent="0.25">
      <c r="A4568" s="313"/>
      <c r="B4568" s="322" t="s">
        <v>39</v>
      </c>
      <c r="C4568" s="359"/>
      <c r="D4568" s="359"/>
      <c r="E4568" s="40"/>
      <c r="F4568" s="45">
        <v>0</v>
      </c>
      <c r="G4568" s="45">
        <v>0</v>
      </c>
      <c r="H4568" s="45">
        <v>0</v>
      </c>
      <c r="I4568" s="45">
        <v>0</v>
      </c>
      <c r="J4568" s="45"/>
    </row>
    <row r="4569" spans="1:10" x14ac:dyDescent="0.25">
      <c r="A4569" s="313"/>
      <c r="B4569" s="322" t="s">
        <v>40</v>
      </c>
      <c r="C4569" s="359"/>
      <c r="D4569" s="359"/>
      <c r="E4569" s="40"/>
      <c r="F4569" s="45">
        <v>0</v>
      </c>
      <c r="G4569" s="45">
        <v>0</v>
      </c>
      <c r="H4569" s="45">
        <v>0</v>
      </c>
      <c r="I4569" s="45">
        <v>0</v>
      </c>
      <c r="J4569" s="45"/>
    </row>
    <row r="4570" spans="1:10" x14ac:dyDescent="0.25">
      <c r="A4570" s="313"/>
      <c r="B4570" s="322" t="s">
        <v>41</v>
      </c>
      <c r="C4570" s="359"/>
      <c r="D4570" s="359"/>
      <c r="E4570" s="40"/>
      <c r="F4570" s="45">
        <v>0</v>
      </c>
      <c r="G4570" s="45">
        <v>0</v>
      </c>
      <c r="H4570" s="45">
        <v>0</v>
      </c>
      <c r="I4570" s="45">
        <v>0</v>
      </c>
      <c r="J4570" s="45"/>
    </row>
    <row r="4571" spans="1:10" x14ac:dyDescent="0.25">
      <c r="A4571" s="313"/>
      <c r="B4571" s="322" t="s">
        <v>42</v>
      </c>
      <c r="C4571" s="359"/>
      <c r="D4571" s="359"/>
      <c r="E4571" s="40"/>
      <c r="F4571" s="45">
        <v>0</v>
      </c>
      <c r="G4571" s="45">
        <v>0</v>
      </c>
      <c r="H4571" s="45">
        <v>0</v>
      </c>
      <c r="I4571" s="45">
        <v>0</v>
      </c>
      <c r="J4571" s="45"/>
    </row>
    <row r="4572" spans="1:10" x14ac:dyDescent="0.25">
      <c r="A4572" s="313"/>
      <c r="B4572" s="322" t="s">
        <v>41</v>
      </c>
      <c r="C4572" s="359"/>
      <c r="D4572" s="359"/>
      <c r="E4572" s="40"/>
      <c r="F4572" s="45">
        <v>0</v>
      </c>
      <c r="G4572" s="45">
        <v>0</v>
      </c>
      <c r="H4572" s="45">
        <v>0</v>
      </c>
      <c r="I4572" s="45">
        <v>0</v>
      </c>
      <c r="J4572" s="45"/>
    </row>
    <row r="4573" spans="1:10" x14ac:dyDescent="0.25">
      <c r="A4573" s="55"/>
      <c r="B4573" s="40" t="s">
        <v>43</v>
      </c>
      <c r="C4573" s="40"/>
      <c r="D4573" s="40"/>
      <c r="E4573" s="40"/>
      <c r="F4573" s="45">
        <v>0</v>
      </c>
      <c r="G4573" s="45">
        <v>0</v>
      </c>
      <c r="H4573" s="45">
        <v>0</v>
      </c>
      <c r="I4573" s="45">
        <v>0</v>
      </c>
      <c r="J4573" s="45"/>
    </row>
    <row r="4574" spans="1:10" x14ac:dyDescent="0.25">
      <c r="A4574" s="55"/>
      <c r="B4574" s="40" t="s">
        <v>44</v>
      </c>
      <c r="C4574" s="40"/>
      <c r="D4574" s="40"/>
      <c r="E4574" s="40"/>
      <c r="F4574" s="45">
        <v>0</v>
      </c>
      <c r="G4574" s="45">
        <v>0</v>
      </c>
      <c r="H4574" s="45">
        <v>0</v>
      </c>
      <c r="I4574" s="45">
        <v>0</v>
      </c>
      <c r="J4574" s="45"/>
    </row>
    <row r="4575" spans="1:10" x14ac:dyDescent="0.25">
      <c r="A4575" s="55"/>
      <c r="B4575" s="40" t="s">
        <v>45</v>
      </c>
      <c r="C4575" s="40"/>
      <c r="D4575" s="40"/>
      <c r="E4575" s="40"/>
      <c r="F4575" s="45">
        <v>0</v>
      </c>
      <c r="G4575" s="45">
        <v>0</v>
      </c>
      <c r="H4575" s="45">
        <v>0</v>
      </c>
      <c r="I4575" s="45">
        <v>0</v>
      </c>
      <c r="J4575" s="45"/>
    </row>
    <row r="4576" spans="1:10" x14ac:dyDescent="0.25">
      <c r="A4576" s="323" t="s">
        <v>46</v>
      </c>
      <c r="B4576" s="52" t="s">
        <v>47</v>
      </c>
      <c r="C4576" s="40"/>
      <c r="D4576" s="40"/>
      <c r="E4576" s="40"/>
      <c r="F4576" s="41">
        <v>0</v>
      </c>
      <c r="G4576" s="41">
        <v>0</v>
      </c>
      <c r="H4576" s="41">
        <v>0</v>
      </c>
      <c r="I4576" s="41">
        <v>0</v>
      </c>
      <c r="J4576" s="41"/>
    </row>
    <row r="4577" spans="1:10" x14ac:dyDescent="0.25">
      <c r="A4577" s="55"/>
      <c r="B4577" s="40" t="s">
        <v>48</v>
      </c>
      <c r="C4577" s="40"/>
      <c r="D4577" s="40"/>
      <c r="E4577" s="40"/>
      <c r="F4577" s="45">
        <v>0</v>
      </c>
      <c r="G4577" s="45">
        <v>0</v>
      </c>
      <c r="H4577" s="45">
        <v>0</v>
      </c>
      <c r="I4577" s="45">
        <v>0</v>
      </c>
      <c r="J4577" s="45"/>
    </row>
    <row r="4578" spans="1:10" x14ac:dyDescent="0.25">
      <c r="A4578" s="55"/>
      <c r="B4578" s="40" t="s">
        <v>49</v>
      </c>
      <c r="C4578" s="40"/>
      <c r="D4578" s="40"/>
      <c r="E4578" s="40"/>
      <c r="F4578" s="45">
        <v>0</v>
      </c>
      <c r="G4578" s="45">
        <v>0</v>
      </c>
      <c r="H4578" s="45">
        <v>0</v>
      </c>
      <c r="I4578" s="45">
        <v>0</v>
      </c>
      <c r="J4578" s="45"/>
    </row>
    <row r="4579" spans="1:10" x14ac:dyDescent="0.25">
      <c r="A4579" s="55"/>
      <c r="B4579" s="40" t="s">
        <v>37</v>
      </c>
      <c r="C4579" s="40"/>
      <c r="D4579" s="40"/>
      <c r="E4579" s="40"/>
      <c r="F4579" s="45">
        <v>0</v>
      </c>
      <c r="G4579" s="45">
        <v>0</v>
      </c>
      <c r="H4579" s="45">
        <v>0</v>
      </c>
      <c r="I4579" s="45">
        <v>0</v>
      </c>
      <c r="J4579" s="45"/>
    </row>
    <row r="4580" spans="1:10" x14ac:dyDescent="0.25">
      <c r="A4580" s="55"/>
      <c r="B4580" s="40" t="s">
        <v>50</v>
      </c>
      <c r="C4580" s="40"/>
      <c r="D4580" s="40"/>
      <c r="E4580" s="40"/>
      <c r="F4580" s="45">
        <v>0</v>
      </c>
      <c r="G4580" s="45">
        <v>0</v>
      </c>
      <c r="H4580" s="45">
        <v>0</v>
      </c>
      <c r="I4580" s="45">
        <v>0</v>
      </c>
      <c r="J4580" s="45"/>
    </row>
    <row r="4581" spans="1:10" x14ac:dyDescent="0.25">
      <c r="A4581" s="55"/>
      <c r="B4581" s="40" t="s">
        <v>39</v>
      </c>
      <c r="C4581" s="40"/>
      <c r="D4581" s="40"/>
      <c r="E4581" s="40"/>
      <c r="F4581" s="45">
        <v>0</v>
      </c>
      <c r="G4581" s="45">
        <v>0</v>
      </c>
      <c r="H4581" s="45">
        <v>0</v>
      </c>
      <c r="I4581" s="45">
        <v>0</v>
      </c>
      <c r="J4581" s="45"/>
    </row>
    <row r="4582" spans="1:10" x14ac:dyDescent="0.25">
      <c r="A4582" s="323"/>
      <c r="B4582" s="40" t="s">
        <v>51</v>
      </c>
      <c r="C4582" s="40"/>
      <c r="D4582" s="40"/>
      <c r="E4582" s="40"/>
      <c r="F4582" s="45">
        <v>0</v>
      </c>
      <c r="G4582" s="45">
        <v>0</v>
      </c>
      <c r="H4582" s="45">
        <v>0</v>
      </c>
      <c r="I4582" s="45">
        <v>0</v>
      </c>
      <c r="J4582" s="45"/>
    </row>
    <row r="4583" spans="1:10" x14ac:dyDescent="0.25">
      <c r="A4583" s="55"/>
      <c r="B4583" s="322" t="s">
        <v>41</v>
      </c>
      <c r="C4583" s="322"/>
      <c r="D4583" s="322"/>
      <c r="E4583" s="322"/>
      <c r="F4583" s="45">
        <v>0</v>
      </c>
      <c r="G4583" s="45">
        <v>0</v>
      </c>
      <c r="H4583" s="45">
        <v>0</v>
      </c>
      <c r="I4583" s="45">
        <v>0</v>
      </c>
      <c r="J4583" s="45"/>
    </row>
    <row r="4584" spans="1:10" x14ac:dyDescent="0.25">
      <c r="A4584" s="313"/>
      <c r="B4584" s="322" t="s">
        <v>52</v>
      </c>
      <c r="C4584" s="322"/>
      <c r="D4584" s="322"/>
      <c r="E4584" s="322"/>
      <c r="F4584" s="45">
        <v>0</v>
      </c>
      <c r="G4584" s="45">
        <v>0</v>
      </c>
      <c r="H4584" s="45">
        <v>0</v>
      </c>
      <c r="I4584" s="45">
        <v>0</v>
      </c>
      <c r="J4584" s="45"/>
    </row>
    <row r="4585" spans="1:10" x14ac:dyDescent="0.25">
      <c r="A4585" s="313"/>
      <c r="B4585" s="322" t="s">
        <v>41</v>
      </c>
      <c r="C4585" s="322"/>
      <c r="D4585" s="322"/>
      <c r="E4585" s="322"/>
      <c r="F4585" s="45">
        <v>0</v>
      </c>
      <c r="G4585" s="45">
        <v>0</v>
      </c>
      <c r="H4585" s="45">
        <v>0</v>
      </c>
      <c r="I4585" s="45">
        <v>0</v>
      </c>
      <c r="J4585" s="45"/>
    </row>
    <row r="4586" spans="1:10" x14ac:dyDescent="0.25">
      <c r="A4586" s="313"/>
      <c r="B4586" s="322" t="s">
        <v>53</v>
      </c>
      <c r="C4586" s="322"/>
      <c r="D4586" s="322"/>
      <c r="E4586" s="322"/>
      <c r="F4586" s="45">
        <v>0</v>
      </c>
      <c r="G4586" s="45">
        <v>0</v>
      </c>
      <c r="H4586" s="45">
        <v>0</v>
      </c>
      <c r="I4586" s="45">
        <v>0</v>
      </c>
      <c r="J4586" s="45"/>
    </row>
    <row r="4587" spans="1:10" x14ac:dyDescent="0.25">
      <c r="A4587" s="313"/>
      <c r="B4587" s="322" t="s">
        <v>54</v>
      </c>
      <c r="C4587" s="322"/>
      <c r="D4587" s="322"/>
      <c r="E4587" s="322"/>
      <c r="F4587" s="45">
        <v>0</v>
      </c>
      <c r="G4587" s="45">
        <v>0</v>
      </c>
      <c r="H4587" s="45">
        <v>0</v>
      </c>
      <c r="I4587" s="45">
        <v>0</v>
      </c>
      <c r="J4587" s="45"/>
    </row>
    <row r="4588" spans="1:10" x14ac:dyDescent="0.25">
      <c r="A4588" s="313"/>
      <c r="B4588" s="322" t="s">
        <v>45</v>
      </c>
      <c r="C4588" s="322"/>
      <c r="D4588" s="322"/>
      <c r="E4588" s="322"/>
      <c r="F4588" s="45">
        <v>0</v>
      </c>
      <c r="G4588" s="45">
        <v>0</v>
      </c>
      <c r="H4588" s="45">
        <v>0</v>
      </c>
      <c r="I4588" s="45">
        <v>0</v>
      </c>
      <c r="J4588" s="45"/>
    </row>
    <row r="4589" spans="1:10" x14ac:dyDescent="0.25">
      <c r="A4589" s="79" t="s">
        <v>55</v>
      </c>
      <c r="B4589" s="2" t="s">
        <v>56</v>
      </c>
      <c r="C4589" s="322"/>
      <c r="D4589" s="322"/>
      <c r="E4589" s="322"/>
      <c r="F4589" s="41">
        <f>+F4590+F4591</f>
        <v>245817.60000000001</v>
      </c>
      <c r="G4589" s="41">
        <f>+G4590+G4591+G4595</f>
        <v>213419.51999999999</v>
      </c>
      <c r="H4589" s="41">
        <f>+H4590+H4591+H4595</f>
        <v>0</v>
      </c>
      <c r="I4589" s="41">
        <f>+I4590+I4591+I4595+I4593</f>
        <v>2774313.83</v>
      </c>
      <c r="J4589" s="41"/>
    </row>
    <row r="4590" spans="1:10" x14ac:dyDescent="0.25">
      <c r="A4590" s="313"/>
      <c r="B4590" s="322" t="s">
        <v>57</v>
      </c>
      <c r="C4590" s="322"/>
      <c r="D4590" s="322"/>
      <c r="E4590" s="322"/>
      <c r="F4590" s="45">
        <v>25488</v>
      </c>
      <c r="G4590" s="45">
        <v>0</v>
      </c>
      <c r="H4590" s="45">
        <v>0</v>
      </c>
      <c r="I4590" s="45">
        <v>1052671.25</v>
      </c>
      <c r="J4590" s="45"/>
    </row>
    <row r="4591" spans="1:10" x14ac:dyDescent="0.25">
      <c r="A4591" s="313"/>
      <c r="B4591" s="322" t="s">
        <v>58</v>
      </c>
      <c r="C4591" s="322"/>
      <c r="D4591" s="322"/>
      <c r="E4591" s="322"/>
      <c r="F4591" s="45">
        <v>220329.60000000001</v>
      </c>
      <c r="G4591" s="45">
        <v>0</v>
      </c>
      <c r="H4591" s="45">
        <v>0</v>
      </c>
      <c r="I4591" s="45">
        <v>0</v>
      </c>
      <c r="J4591" s="45"/>
    </row>
    <row r="4592" spans="1:10" x14ac:dyDescent="0.25">
      <c r="A4592" s="313"/>
      <c r="B4592" s="322" t="s">
        <v>59</v>
      </c>
      <c r="C4592" s="322"/>
      <c r="D4592" s="322"/>
      <c r="E4592" s="322"/>
      <c r="F4592" s="45">
        <v>0</v>
      </c>
      <c r="G4592" s="45">
        <v>0</v>
      </c>
      <c r="H4592" s="45">
        <v>0</v>
      </c>
      <c r="I4592" s="45">
        <v>0</v>
      </c>
      <c r="J4592" s="45"/>
    </row>
    <row r="4593" spans="1:10" x14ac:dyDescent="0.25">
      <c r="A4593" s="313"/>
      <c r="B4593" s="322" t="s">
        <v>60</v>
      </c>
      <c r="C4593" s="322"/>
      <c r="D4593" s="322"/>
      <c r="E4593" s="322"/>
      <c r="F4593" s="45">
        <v>0</v>
      </c>
      <c r="G4593" s="45">
        <v>0</v>
      </c>
      <c r="H4593" s="45">
        <v>0</v>
      </c>
      <c r="I4593" s="45">
        <v>1721642.58</v>
      </c>
      <c r="J4593" s="45"/>
    </row>
    <row r="4594" spans="1:10" x14ac:dyDescent="0.25">
      <c r="A4594" s="313"/>
      <c r="B4594" s="322" t="s">
        <v>61</v>
      </c>
      <c r="C4594" s="322"/>
      <c r="D4594" s="322"/>
      <c r="E4594" s="322"/>
      <c r="F4594" s="45">
        <v>0</v>
      </c>
      <c r="G4594" s="45">
        <v>0</v>
      </c>
      <c r="H4594" s="45">
        <v>0</v>
      </c>
      <c r="I4594" s="45">
        <v>0</v>
      </c>
      <c r="J4594" s="45"/>
    </row>
    <row r="4595" spans="1:10" x14ac:dyDescent="0.25">
      <c r="A4595" s="313"/>
      <c r="B4595" s="322" t="s">
        <v>62</v>
      </c>
      <c r="C4595" s="322"/>
      <c r="D4595" s="322"/>
      <c r="E4595" s="322"/>
      <c r="F4595" s="45">
        <v>0</v>
      </c>
      <c r="G4595" s="45">
        <v>213419.51999999999</v>
      </c>
      <c r="H4595" s="45">
        <v>0</v>
      </c>
      <c r="I4595" s="45">
        <v>0</v>
      </c>
      <c r="J4595" s="45"/>
    </row>
    <row r="4596" spans="1:10" x14ac:dyDescent="0.25">
      <c r="A4596" s="313"/>
      <c r="B4596" s="322" t="s">
        <v>63</v>
      </c>
      <c r="C4596" s="322"/>
      <c r="D4596" s="322"/>
      <c r="E4596" s="322"/>
      <c r="F4596" s="45">
        <v>0</v>
      </c>
      <c r="G4596" s="45">
        <v>0</v>
      </c>
      <c r="H4596" s="45">
        <v>0</v>
      </c>
      <c r="I4596" s="45">
        <v>0</v>
      </c>
      <c r="J4596" s="45"/>
    </row>
    <row r="4597" spans="1:10" x14ac:dyDescent="0.25">
      <c r="A4597" s="313"/>
      <c r="B4597" s="322" t="s">
        <v>64</v>
      </c>
      <c r="C4597" s="322"/>
      <c r="D4597" s="322"/>
      <c r="E4597" s="322"/>
      <c r="F4597" s="45">
        <v>0</v>
      </c>
      <c r="G4597" s="45">
        <v>0</v>
      </c>
      <c r="H4597" s="45">
        <v>0</v>
      </c>
      <c r="I4597" s="45">
        <v>0</v>
      </c>
      <c r="J4597" s="45"/>
    </row>
    <row r="4598" spans="1:10" x14ac:dyDescent="0.25">
      <c r="A4598" s="313"/>
      <c r="B4598" s="322" t="s">
        <v>65</v>
      </c>
      <c r="C4598" s="322"/>
      <c r="D4598" s="322"/>
      <c r="E4598" s="322"/>
      <c r="F4598" s="45">
        <v>0</v>
      </c>
      <c r="G4598" s="45">
        <v>0</v>
      </c>
      <c r="H4598" s="45">
        <v>0</v>
      </c>
      <c r="I4598" s="45">
        <v>0</v>
      </c>
      <c r="J4598" s="45"/>
    </row>
    <row r="4599" spans="1:10" x14ac:dyDescent="0.25">
      <c r="A4599" s="313"/>
      <c r="B4599" s="322" t="s">
        <v>66</v>
      </c>
      <c r="C4599" s="322"/>
      <c r="D4599" s="322"/>
      <c r="E4599" s="322"/>
      <c r="F4599" s="45">
        <v>0</v>
      </c>
      <c r="G4599" s="45">
        <v>0</v>
      </c>
      <c r="H4599" s="45">
        <v>0</v>
      </c>
      <c r="I4599" s="45">
        <v>0</v>
      </c>
      <c r="J4599" s="45"/>
    </row>
    <row r="4600" spans="1:10" x14ac:dyDescent="0.25">
      <c r="A4600" s="313"/>
      <c r="B4600" s="322" t="s">
        <v>67</v>
      </c>
      <c r="C4600" s="322"/>
      <c r="D4600" s="322"/>
      <c r="E4600" s="322"/>
      <c r="F4600" s="45">
        <v>0</v>
      </c>
      <c r="G4600" s="45">
        <v>0</v>
      </c>
      <c r="H4600" s="45">
        <v>0</v>
      </c>
      <c r="I4600" s="45">
        <v>0</v>
      </c>
      <c r="J4600" s="45"/>
    </row>
    <row r="4601" spans="1:10" x14ac:dyDescent="0.25">
      <c r="A4601" s="79" t="s">
        <v>68</v>
      </c>
      <c r="B4601" s="2" t="s">
        <v>69</v>
      </c>
      <c r="C4601" s="322"/>
      <c r="D4601" s="322"/>
      <c r="E4601" s="322"/>
      <c r="F4601" s="41">
        <v>0</v>
      </c>
      <c r="G4601" s="41">
        <v>0</v>
      </c>
      <c r="H4601" s="41">
        <v>0</v>
      </c>
      <c r="I4601" s="41">
        <v>0</v>
      </c>
      <c r="J4601" s="41"/>
    </row>
    <row r="4602" spans="1:10" x14ac:dyDescent="0.25">
      <c r="A4602" s="79"/>
      <c r="B4602" s="322" t="s">
        <v>70</v>
      </c>
      <c r="C4602" s="322"/>
      <c r="D4602" s="322"/>
      <c r="E4602" s="322"/>
      <c r="F4602" s="45">
        <v>0</v>
      </c>
      <c r="G4602" s="45">
        <v>0</v>
      </c>
      <c r="H4602" s="45">
        <v>0</v>
      </c>
      <c r="I4602" s="45">
        <v>0</v>
      </c>
      <c r="J4602" s="45"/>
    </row>
    <row r="4603" spans="1:10" x14ac:dyDescent="0.25">
      <c r="A4603" s="79"/>
      <c r="B4603" s="322" t="s">
        <v>71</v>
      </c>
      <c r="C4603" s="322"/>
      <c r="D4603" s="322"/>
      <c r="E4603" s="322"/>
      <c r="F4603" s="45">
        <v>0</v>
      </c>
      <c r="G4603" s="45">
        <v>0</v>
      </c>
      <c r="H4603" s="45">
        <v>0</v>
      </c>
      <c r="I4603" s="45">
        <v>0</v>
      </c>
      <c r="J4603" s="45"/>
    </row>
    <row r="4604" spans="1:10" x14ac:dyDescent="0.25">
      <c r="A4604" s="79"/>
      <c r="B4604" s="322" t="s">
        <v>72</v>
      </c>
      <c r="C4604" s="322"/>
      <c r="D4604" s="322"/>
      <c r="E4604" s="322"/>
      <c r="F4604" s="45">
        <v>0</v>
      </c>
      <c r="G4604" s="45">
        <v>0</v>
      </c>
      <c r="H4604" s="45">
        <v>0</v>
      </c>
      <c r="I4604" s="45">
        <v>0</v>
      </c>
      <c r="J4604" s="45"/>
    </row>
    <row r="4605" spans="1:10" x14ac:dyDescent="0.25">
      <c r="A4605" s="79"/>
      <c r="B4605" s="322" t="s">
        <v>73</v>
      </c>
      <c r="C4605" s="322"/>
      <c r="D4605" s="322"/>
      <c r="E4605" s="322"/>
      <c r="F4605" s="45">
        <v>0</v>
      </c>
      <c r="G4605" s="45">
        <v>0</v>
      </c>
      <c r="H4605" s="45">
        <v>0</v>
      </c>
      <c r="I4605" s="45">
        <v>0</v>
      </c>
      <c r="J4605" s="45"/>
    </row>
    <row r="4606" spans="1:10" x14ac:dyDescent="0.25">
      <c r="A4606" s="79"/>
      <c r="B4606" s="322" t="s">
        <v>74</v>
      </c>
      <c r="C4606" s="322"/>
      <c r="D4606" s="322"/>
      <c r="E4606" s="322"/>
      <c r="F4606" s="45">
        <v>0</v>
      </c>
      <c r="G4606" s="45">
        <v>0</v>
      </c>
      <c r="H4606" s="45">
        <v>0</v>
      </c>
      <c r="I4606" s="45">
        <v>0</v>
      </c>
      <c r="J4606" s="45"/>
    </row>
    <row r="4607" spans="1:10" x14ac:dyDescent="0.25">
      <c r="A4607" s="79" t="s">
        <v>75</v>
      </c>
      <c r="B4607" s="2" t="s">
        <v>76</v>
      </c>
      <c r="C4607" s="322"/>
      <c r="D4607" s="322"/>
      <c r="E4607" s="322"/>
      <c r="F4607" s="41">
        <v>0</v>
      </c>
      <c r="G4607" s="41">
        <v>0</v>
      </c>
      <c r="H4607" s="41">
        <v>0</v>
      </c>
      <c r="I4607" s="41">
        <v>0</v>
      </c>
      <c r="J4607" s="41"/>
    </row>
    <row r="4608" spans="1:10" x14ac:dyDescent="0.25">
      <c r="A4608" s="79"/>
      <c r="B4608" s="2" t="s">
        <v>77</v>
      </c>
      <c r="C4608" s="322"/>
      <c r="D4608" s="322"/>
      <c r="E4608" s="322"/>
      <c r="F4608" s="45">
        <v>0</v>
      </c>
      <c r="G4608" s="45">
        <v>0</v>
      </c>
      <c r="H4608" s="45">
        <v>0</v>
      </c>
      <c r="I4608" s="45">
        <v>0</v>
      </c>
      <c r="J4608" s="45"/>
    </row>
    <row r="4609" spans="1:10" x14ac:dyDescent="0.25">
      <c r="A4609" s="79"/>
      <c r="B4609" s="322" t="s">
        <v>78</v>
      </c>
      <c r="C4609" s="322"/>
      <c r="D4609" s="322"/>
      <c r="E4609" s="322"/>
      <c r="F4609" s="45">
        <v>0</v>
      </c>
      <c r="G4609" s="45">
        <v>0</v>
      </c>
      <c r="H4609" s="45">
        <v>0</v>
      </c>
      <c r="I4609" s="45">
        <v>0</v>
      </c>
      <c r="J4609" s="45"/>
    </row>
    <row r="4610" spans="1:10" x14ac:dyDescent="0.25">
      <c r="A4610" s="79"/>
      <c r="B4610" s="322" t="s">
        <v>79</v>
      </c>
      <c r="C4610" s="322"/>
      <c r="D4610" s="322"/>
      <c r="E4610" s="322"/>
      <c r="F4610" s="45">
        <v>0</v>
      </c>
      <c r="G4610" s="45">
        <v>0</v>
      </c>
      <c r="H4610" s="45">
        <v>0</v>
      </c>
      <c r="I4610" s="45">
        <v>0</v>
      </c>
      <c r="J4610" s="45"/>
    </row>
    <row r="4611" spans="1:10" x14ac:dyDescent="0.25">
      <c r="A4611" s="79"/>
      <c r="B4611" s="322" t="s">
        <v>80</v>
      </c>
      <c r="C4611" s="322"/>
      <c r="D4611" s="322"/>
      <c r="E4611" s="322"/>
      <c r="F4611" s="45">
        <v>0</v>
      </c>
      <c r="G4611" s="45">
        <v>0</v>
      </c>
      <c r="H4611" s="45">
        <v>0</v>
      </c>
      <c r="I4611" s="45">
        <v>0</v>
      </c>
      <c r="J4611" s="45"/>
    </row>
    <row r="4612" spans="1:10" x14ac:dyDescent="0.25">
      <c r="A4612" s="79" t="s">
        <v>81</v>
      </c>
      <c r="B4612" s="2" t="s">
        <v>82</v>
      </c>
      <c r="C4612" s="322"/>
      <c r="D4612" s="322"/>
      <c r="E4612" s="322"/>
      <c r="F4612" s="41">
        <v>0</v>
      </c>
      <c r="G4612" s="41">
        <v>0</v>
      </c>
      <c r="H4612" s="41">
        <v>0</v>
      </c>
      <c r="I4612" s="41">
        <v>0</v>
      </c>
      <c r="J4612" s="41"/>
    </row>
    <row r="4613" spans="1:10" x14ac:dyDescent="0.25">
      <c r="A4613" s="79"/>
      <c r="B4613" s="322" t="s">
        <v>83</v>
      </c>
      <c r="C4613" s="322"/>
      <c r="D4613" s="322"/>
      <c r="E4613" s="322"/>
      <c r="F4613" s="45">
        <v>0</v>
      </c>
      <c r="G4613" s="45">
        <v>0</v>
      </c>
      <c r="H4613" s="45">
        <v>0</v>
      </c>
      <c r="I4613" s="45">
        <v>0</v>
      </c>
      <c r="J4613" s="45"/>
    </row>
    <row r="4614" spans="1:10" x14ac:dyDescent="0.25">
      <c r="A4614" s="79"/>
      <c r="B4614" s="322" t="s">
        <v>84</v>
      </c>
      <c r="C4614" s="322"/>
      <c r="D4614" s="322"/>
      <c r="E4614" s="322"/>
      <c r="F4614" s="45">
        <v>0</v>
      </c>
      <c r="G4614" s="45">
        <v>0</v>
      </c>
      <c r="H4614" s="45">
        <v>0</v>
      </c>
      <c r="I4614" s="45">
        <v>0</v>
      </c>
      <c r="J4614" s="45"/>
    </row>
    <row r="4615" spans="1:10" x14ac:dyDescent="0.25">
      <c r="A4615" s="79"/>
      <c r="B4615" s="322" t="s">
        <v>85</v>
      </c>
      <c r="C4615" s="322"/>
      <c r="D4615" s="322"/>
      <c r="E4615" s="322"/>
      <c r="F4615" s="45">
        <v>0</v>
      </c>
      <c r="G4615" s="45">
        <v>0</v>
      </c>
      <c r="H4615" s="45">
        <v>0</v>
      </c>
      <c r="I4615" s="45">
        <v>0</v>
      </c>
      <c r="J4615" s="45"/>
    </row>
    <row r="4616" spans="1:10" x14ac:dyDescent="0.25">
      <c r="A4616" s="79"/>
      <c r="B4616" s="322" t="s">
        <v>86</v>
      </c>
      <c r="C4616" s="322"/>
      <c r="D4616" s="322"/>
      <c r="E4616" s="322"/>
      <c r="F4616" s="45">
        <v>0</v>
      </c>
      <c r="G4616" s="45">
        <v>0</v>
      </c>
      <c r="H4616" s="45">
        <v>0</v>
      </c>
      <c r="I4616" s="45">
        <v>0</v>
      </c>
      <c r="J4616" s="45"/>
    </row>
    <row r="4617" spans="1:10" x14ac:dyDescent="0.25">
      <c r="A4617" s="313"/>
      <c r="B4617" s="322" t="s">
        <v>87</v>
      </c>
      <c r="C4617" s="322"/>
      <c r="D4617" s="322"/>
      <c r="E4617" s="322"/>
      <c r="F4617" s="45">
        <v>0</v>
      </c>
      <c r="G4617" s="45">
        <v>0</v>
      </c>
      <c r="H4617" s="45">
        <v>0</v>
      </c>
      <c r="I4617" s="45">
        <v>0</v>
      </c>
      <c r="J4617" s="45"/>
    </row>
    <row r="4618" spans="1:10" x14ac:dyDescent="0.25">
      <c r="A4618" s="313"/>
      <c r="B4618" s="2" t="s">
        <v>88</v>
      </c>
      <c r="C4618" s="322"/>
      <c r="D4618" s="322"/>
      <c r="E4618" s="322"/>
      <c r="F4618" s="61">
        <f t="shared" ref="F4618:H4618" si="262">+F4552+F4533+F4539+F4589</f>
        <v>27085261.039999999</v>
      </c>
      <c r="G4618" s="61">
        <f t="shared" si="262"/>
        <v>40745168.75</v>
      </c>
      <c r="H4618" s="61">
        <f t="shared" si="262"/>
        <v>39842127.400000006</v>
      </c>
      <c r="I4618" s="61">
        <f>+I4552+I4533+I4539+I4589</f>
        <v>61940308.189999998</v>
      </c>
      <c r="J4618" s="61">
        <f>+J4552+J4539+J4533+J4589</f>
        <v>0</v>
      </c>
    </row>
    <row r="4619" spans="1:10" x14ac:dyDescent="0.25">
      <c r="A4619" s="313"/>
      <c r="B4619" s="2"/>
      <c r="C4619" s="322"/>
      <c r="D4619" s="322"/>
      <c r="E4619" s="322"/>
      <c r="F4619" s="45">
        <v>0</v>
      </c>
      <c r="G4619" s="45">
        <v>0</v>
      </c>
      <c r="H4619" s="45">
        <v>0</v>
      </c>
      <c r="I4619" s="45">
        <v>0</v>
      </c>
      <c r="J4619" s="45"/>
    </row>
    <row r="4620" spans="1:10" x14ac:dyDescent="0.25">
      <c r="A4620" s="313"/>
      <c r="B4620" s="2" t="s">
        <v>210</v>
      </c>
      <c r="C4620" s="322"/>
      <c r="D4620" s="322"/>
      <c r="E4620" s="322"/>
      <c r="F4620" s="45">
        <v>0</v>
      </c>
      <c r="G4620" s="45">
        <v>0</v>
      </c>
      <c r="H4620" s="45">
        <v>0</v>
      </c>
      <c r="I4620" s="45">
        <v>0</v>
      </c>
      <c r="J4620" s="324"/>
    </row>
    <row r="4621" spans="1:10" x14ac:dyDescent="0.25">
      <c r="A4621" s="313"/>
      <c r="B4621" s="2" t="s">
        <v>225</v>
      </c>
      <c r="C4621" s="322"/>
      <c r="D4621" s="322"/>
      <c r="E4621" s="322"/>
      <c r="F4621" s="45">
        <v>-44875.61</v>
      </c>
      <c r="G4621" s="45">
        <v>0</v>
      </c>
      <c r="H4621" s="45">
        <v>0</v>
      </c>
      <c r="I4621" s="45">
        <v>0</v>
      </c>
      <c r="J4621" s="324">
        <f>+F4621</f>
        <v>-44875.61</v>
      </c>
    </row>
    <row r="4622" spans="1:10" x14ac:dyDescent="0.25">
      <c r="A4622" s="79"/>
      <c r="B4622" s="2" t="s">
        <v>220</v>
      </c>
      <c r="C4622" s="322"/>
      <c r="D4622" s="322"/>
      <c r="E4622" s="322"/>
      <c r="F4622" s="45">
        <v>-103000</v>
      </c>
      <c r="G4622" s="45">
        <v>-40146.86</v>
      </c>
      <c r="H4622" s="45">
        <v>-66772.97</v>
      </c>
      <c r="I4622" s="45">
        <v>-132892.16</v>
      </c>
      <c r="J4622" s="324">
        <f>SUM(A4622:I4622)</f>
        <v>-342811.99</v>
      </c>
    </row>
    <row r="4623" spans="1:10" x14ac:dyDescent="0.25">
      <c r="A4623" s="79"/>
      <c r="B4623" s="2" t="s">
        <v>226</v>
      </c>
      <c r="C4623" s="322"/>
      <c r="D4623" s="322"/>
      <c r="E4623" s="322"/>
      <c r="F4623" s="45">
        <v>0</v>
      </c>
      <c r="G4623" s="45">
        <v>-14700</v>
      </c>
      <c r="H4623" s="45">
        <v>0</v>
      </c>
      <c r="I4623" s="45">
        <f>14700*4*-1</f>
        <v>-58800</v>
      </c>
      <c r="J4623" s="324">
        <f>SUM(A4623:I4623)</f>
        <v>-73500</v>
      </c>
    </row>
    <row r="4624" spans="1:10" x14ac:dyDescent="0.25">
      <c r="A4624" s="79"/>
      <c r="B4624" s="2" t="s">
        <v>228</v>
      </c>
      <c r="C4624" s="322"/>
      <c r="D4624" s="322"/>
      <c r="E4624" s="322"/>
      <c r="F4624" s="45">
        <v>0</v>
      </c>
      <c r="G4624" s="45">
        <v>0</v>
      </c>
      <c r="H4624" s="45">
        <v>0</v>
      </c>
      <c r="I4624" s="45">
        <v>0</v>
      </c>
      <c r="J4624" s="324">
        <v>188876.91</v>
      </c>
    </row>
    <row r="4625" spans="1:10" x14ac:dyDescent="0.25">
      <c r="A4625" s="79" t="s">
        <v>89</v>
      </c>
      <c r="B4625" s="2" t="s">
        <v>90</v>
      </c>
      <c r="C4625" s="322"/>
      <c r="D4625" s="322"/>
      <c r="E4625" s="322"/>
      <c r="F4625" s="45">
        <v>0</v>
      </c>
      <c r="G4625" s="45">
        <v>0</v>
      </c>
      <c r="H4625" s="45">
        <v>0</v>
      </c>
      <c r="I4625" s="45">
        <v>0</v>
      </c>
      <c r="J4625" s="45">
        <v>0</v>
      </c>
    </row>
    <row r="4626" spans="1:10" x14ac:dyDescent="0.25">
      <c r="A4626" s="79" t="s">
        <v>91</v>
      </c>
      <c r="B4626" s="2" t="s">
        <v>92</v>
      </c>
      <c r="C4626" s="322"/>
      <c r="D4626" s="322"/>
      <c r="E4626" s="322"/>
      <c r="F4626" s="41">
        <v>0</v>
      </c>
      <c r="G4626" s="41">
        <v>0</v>
      </c>
      <c r="H4626" s="41">
        <v>0</v>
      </c>
      <c r="I4626" s="41">
        <v>0</v>
      </c>
      <c r="J4626" s="41">
        <v>0</v>
      </c>
    </row>
    <row r="4627" spans="1:10" x14ac:dyDescent="0.25">
      <c r="A4627" s="313"/>
      <c r="B4627" s="322" t="s">
        <v>93</v>
      </c>
      <c r="C4627" s="322"/>
      <c r="D4627" s="322" t="s">
        <v>94</v>
      </c>
      <c r="E4627" s="322"/>
      <c r="F4627" s="45">
        <v>0</v>
      </c>
      <c r="G4627" s="45">
        <v>0</v>
      </c>
      <c r="H4627" s="45">
        <v>0</v>
      </c>
      <c r="I4627" s="45">
        <v>0</v>
      </c>
      <c r="J4627" s="45">
        <v>0</v>
      </c>
    </row>
    <row r="4628" spans="1:10" x14ac:dyDescent="0.25">
      <c r="A4628" s="313"/>
      <c r="B4628" s="322" t="s">
        <v>95</v>
      </c>
      <c r="C4628" s="322"/>
      <c r="D4628" s="322"/>
      <c r="E4628" s="322"/>
      <c r="F4628" s="45">
        <v>0</v>
      </c>
      <c r="G4628" s="45">
        <v>0</v>
      </c>
      <c r="H4628" s="45">
        <v>0</v>
      </c>
      <c r="I4628" s="45">
        <v>0</v>
      </c>
      <c r="J4628" s="45">
        <v>0</v>
      </c>
    </row>
    <row r="4629" spans="1:10" x14ac:dyDescent="0.25">
      <c r="A4629" s="79" t="s">
        <v>96</v>
      </c>
      <c r="B4629" s="326" t="s">
        <v>97</v>
      </c>
      <c r="C4629" s="322"/>
      <c r="D4629" s="322"/>
      <c r="E4629" s="322"/>
      <c r="F4629" s="45">
        <v>0</v>
      </c>
      <c r="G4629" s="45">
        <v>0</v>
      </c>
      <c r="H4629" s="45">
        <v>0</v>
      </c>
      <c r="I4629" s="45">
        <v>0</v>
      </c>
      <c r="J4629" s="41">
        <v>0</v>
      </c>
    </row>
    <row r="4630" spans="1:10" x14ac:dyDescent="0.25">
      <c r="A4630" s="313"/>
      <c r="B4630" s="322" t="s">
        <v>98</v>
      </c>
      <c r="C4630" s="322"/>
      <c r="D4630" s="322"/>
      <c r="E4630" s="322"/>
      <c r="F4630" s="45">
        <v>0</v>
      </c>
      <c r="G4630" s="45">
        <v>0</v>
      </c>
      <c r="H4630" s="45">
        <v>0</v>
      </c>
      <c r="I4630" s="45">
        <v>0</v>
      </c>
      <c r="J4630" s="45">
        <v>0</v>
      </c>
    </row>
    <row r="4631" spans="1:10" x14ac:dyDescent="0.25">
      <c r="A4631" s="313"/>
      <c r="B4631" s="322" t="s">
        <v>99</v>
      </c>
      <c r="C4631" s="322"/>
      <c r="D4631" s="322"/>
      <c r="E4631" s="322"/>
      <c r="F4631" s="45">
        <v>0</v>
      </c>
      <c r="G4631" s="45">
        <v>0</v>
      </c>
      <c r="H4631" s="45">
        <v>0</v>
      </c>
      <c r="I4631" s="45">
        <v>0</v>
      </c>
      <c r="J4631" s="45">
        <v>0</v>
      </c>
    </row>
    <row r="4632" spans="1:10" x14ac:dyDescent="0.25">
      <c r="A4632" s="79" t="s">
        <v>100</v>
      </c>
      <c r="B4632" s="2" t="s">
        <v>101</v>
      </c>
      <c r="C4632" s="322"/>
      <c r="D4632" s="322"/>
      <c r="E4632" s="322"/>
      <c r="F4632" s="45">
        <v>0</v>
      </c>
      <c r="G4632" s="45">
        <v>0</v>
      </c>
      <c r="H4632" s="45">
        <v>0</v>
      </c>
      <c r="I4632" s="45">
        <v>0</v>
      </c>
      <c r="J4632" s="41">
        <v>0</v>
      </c>
    </row>
    <row r="4633" spans="1:10" x14ac:dyDescent="0.25">
      <c r="A4633" s="313"/>
      <c r="B4633" s="327" t="s">
        <v>102</v>
      </c>
      <c r="C4633" s="322"/>
      <c r="D4633" s="322"/>
      <c r="E4633" s="322"/>
      <c r="F4633" s="45">
        <v>0</v>
      </c>
      <c r="G4633" s="45">
        <v>0</v>
      </c>
      <c r="H4633" s="45">
        <v>0</v>
      </c>
      <c r="I4633" s="45">
        <v>0</v>
      </c>
      <c r="J4633" s="45">
        <v>0</v>
      </c>
    </row>
    <row r="4634" spans="1:10" x14ac:dyDescent="0.25">
      <c r="A4634" s="313"/>
      <c r="B4634" s="327" t="s">
        <v>103</v>
      </c>
      <c r="C4634" s="322"/>
      <c r="D4634" s="322"/>
      <c r="E4634" s="322"/>
      <c r="F4634" s="64">
        <v>0</v>
      </c>
      <c r="G4634" s="64">
        <v>0</v>
      </c>
      <c r="H4634" s="64">
        <v>0</v>
      </c>
      <c r="I4634" s="64">
        <v>0</v>
      </c>
      <c r="J4634" s="64">
        <v>0</v>
      </c>
    </row>
    <row r="4635" spans="1:10" x14ac:dyDescent="0.25">
      <c r="A4635" s="313"/>
      <c r="B4635" s="2" t="s">
        <v>104</v>
      </c>
      <c r="C4635" s="322"/>
      <c r="D4635" s="322"/>
      <c r="E4635" s="322"/>
      <c r="F4635" s="41">
        <v>0</v>
      </c>
      <c r="G4635" s="41">
        <v>0</v>
      </c>
      <c r="H4635" s="41">
        <v>0</v>
      </c>
      <c r="I4635" s="41">
        <v>0</v>
      </c>
      <c r="J4635" s="41">
        <f>+J4631+J4630+J4629+J4628+J4626+J4625</f>
        <v>0</v>
      </c>
    </row>
    <row r="4636" spans="1:10" x14ac:dyDescent="0.25">
      <c r="A4636" s="313"/>
      <c r="B4636" s="2"/>
      <c r="C4636" s="322"/>
      <c r="D4636" s="322"/>
      <c r="E4636" s="322"/>
      <c r="F4636" s="41"/>
      <c r="G4636" s="41"/>
      <c r="H4636" s="41"/>
      <c r="I4636" s="41"/>
      <c r="J4636" s="41"/>
    </row>
    <row r="4637" spans="1:10" x14ac:dyDescent="0.25">
      <c r="A4637" s="325"/>
      <c r="B4637" s="325"/>
      <c r="C4637" s="325"/>
      <c r="D4637" s="325"/>
      <c r="E4637" s="325"/>
      <c r="F4637" s="325"/>
      <c r="G4637" s="325"/>
      <c r="H4637" s="325"/>
      <c r="I4637" s="325"/>
      <c r="J4637" s="325"/>
    </row>
    <row r="4638" spans="1:10" ht="15.75" thickBot="1" x14ac:dyDescent="0.3">
      <c r="A4638" s="322"/>
      <c r="B4638" s="2" t="s">
        <v>105</v>
      </c>
      <c r="C4638" s="322"/>
      <c r="D4638" s="322"/>
      <c r="E4638" s="322"/>
      <c r="F4638" s="65">
        <f>+F4618+F4622+F4621</f>
        <v>26937385.43</v>
      </c>
      <c r="G4638" s="65">
        <f>+G4618+G4622+G4621+G4623</f>
        <v>40690321.890000001</v>
      </c>
      <c r="H4638" s="65">
        <f>+H4618+H4622+H4621+H4623</f>
        <v>39775354.430000007</v>
      </c>
      <c r="I4638" s="65">
        <f>+I4618+I4622+I4621+I4623</f>
        <v>61748616.030000001</v>
      </c>
      <c r="J4638" s="65">
        <f>SUM(J4620:J4624)+J4618</f>
        <v>-272310.68999999994</v>
      </c>
    </row>
    <row r="4639" spans="1:10" ht="15.75" thickTop="1" x14ac:dyDescent="0.25">
      <c r="A4639" s="322"/>
      <c r="B4639" s="2"/>
      <c r="C4639" s="322"/>
      <c r="D4639" s="322"/>
      <c r="E4639" s="322"/>
      <c r="F4639" s="325"/>
      <c r="G4639" s="325"/>
      <c r="H4639" s="325"/>
      <c r="I4639" s="325"/>
    </row>
    <row r="4640" spans="1:10" x14ac:dyDescent="0.25">
      <c r="A4640" s="322"/>
      <c r="B4640" s="2"/>
      <c r="C4640" s="322"/>
      <c r="D4640" s="322"/>
      <c r="E4640" s="322"/>
      <c r="F4640" s="325"/>
      <c r="G4640" s="337"/>
      <c r="H4640" s="337"/>
      <c r="I4640" s="337"/>
      <c r="J4640" s="28"/>
    </row>
    <row r="4641" spans="1:10" x14ac:dyDescent="0.25">
      <c r="A4641" s="322"/>
      <c r="B4641" s="2"/>
      <c r="C4641" s="322"/>
      <c r="D4641" s="322"/>
      <c r="E4641" s="322"/>
      <c r="J4641" s="28"/>
    </row>
    <row r="4642" spans="1:10" x14ac:dyDescent="0.25">
      <c r="A4642" s="416" t="s">
        <v>106</v>
      </c>
      <c r="B4642" s="416"/>
      <c r="C4642" s="416"/>
      <c r="D4642" s="416"/>
      <c r="E4642" s="416"/>
    </row>
    <row r="4643" spans="1:10" x14ac:dyDescent="0.25">
      <c r="A4643" s="329"/>
      <c r="B4643" s="3"/>
      <c r="C4643" s="3"/>
      <c r="D4643" s="325"/>
      <c r="E4643" s="325"/>
      <c r="F4643" s="337"/>
      <c r="H4643" s="28"/>
      <c r="I4643" s="28"/>
    </row>
    <row r="4644" spans="1:10" x14ac:dyDescent="0.25">
      <c r="A4644" s="3"/>
      <c r="B4644" s="3"/>
      <c r="C4644" s="3"/>
      <c r="D4644" s="325"/>
      <c r="E4644" s="325"/>
      <c r="H4644" s="28"/>
      <c r="I4644" s="28"/>
      <c r="J4644" s="28"/>
    </row>
    <row r="4645" spans="1:10" ht="15" customHeight="1" x14ac:dyDescent="0.25">
      <c r="A4645" s="412" t="s">
        <v>227</v>
      </c>
      <c r="B4645" s="412"/>
      <c r="C4645" s="412"/>
      <c r="D4645" s="412"/>
      <c r="E4645" s="412"/>
      <c r="F4645" s="28"/>
      <c r="H4645" s="28"/>
      <c r="I4645" s="28"/>
    </row>
    <row r="4646" spans="1:10" ht="15" customHeight="1" x14ac:dyDescent="0.25">
      <c r="A4646" s="414" t="s">
        <v>108</v>
      </c>
      <c r="B4646" s="414"/>
      <c r="C4646" s="414"/>
      <c r="D4646" s="414"/>
      <c r="E4646" s="414"/>
      <c r="H4646" s="28"/>
    </row>
    <row r="4647" spans="1:10" x14ac:dyDescent="0.25">
      <c r="A4647" s="325"/>
      <c r="B4647" s="325"/>
      <c r="C4647" s="325"/>
      <c r="D4647" s="325"/>
      <c r="E4647" s="325"/>
    </row>
    <row r="4649" spans="1:10" x14ac:dyDescent="0.25">
      <c r="H4649" s="28"/>
    </row>
    <row r="4665" spans="1:12" ht="18" x14ac:dyDescent="0.25">
      <c r="A4665" s="312"/>
      <c r="B4665" s="312"/>
      <c r="C4665" s="312"/>
      <c r="D4665" s="312"/>
      <c r="E4665" s="312"/>
      <c r="F4665" s="312"/>
      <c r="G4665" s="312"/>
      <c r="H4665" s="312"/>
      <c r="I4665" s="312"/>
    </row>
    <row r="4666" spans="1:12" ht="15" customHeight="1" x14ac:dyDescent="0.25">
      <c r="A4666" s="409" t="s">
        <v>0</v>
      </c>
      <c r="B4666" s="409"/>
      <c r="C4666" s="409"/>
      <c r="D4666" s="409"/>
      <c r="E4666" s="409"/>
      <c r="F4666" s="409"/>
      <c r="G4666" s="409"/>
      <c r="H4666" s="409"/>
      <c r="I4666" s="409"/>
      <c r="J4666" s="409"/>
      <c r="K4666" s="409"/>
      <c r="L4666" s="409"/>
    </row>
    <row r="4667" spans="1:12" ht="15" customHeight="1" x14ac:dyDescent="0.25">
      <c r="A4667" s="410" t="s">
        <v>229</v>
      </c>
      <c r="B4667" s="410"/>
      <c r="C4667" s="410"/>
      <c r="D4667" s="410"/>
      <c r="E4667" s="410"/>
      <c r="F4667" s="410"/>
      <c r="G4667" s="410"/>
      <c r="H4667" s="410"/>
      <c r="I4667" s="410"/>
      <c r="J4667" s="410"/>
      <c r="K4667" s="410"/>
      <c r="L4667" s="410"/>
    </row>
    <row r="4668" spans="1:12" x14ac:dyDescent="0.25">
      <c r="A4668" s="32" t="s">
        <v>3</v>
      </c>
      <c r="B4668" s="33" t="s">
        <v>4</v>
      </c>
      <c r="C4668" s="5"/>
      <c r="D4668" s="5"/>
      <c r="E4668" s="6"/>
      <c r="F4668" s="250" t="s">
        <v>5</v>
      </c>
      <c r="G4668" s="251" t="s">
        <v>6</v>
      </c>
      <c r="H4668" s="348" t="s">
        <v>109</v>
      </c>
      <c r="I4668" s="354" t="s">
        <v>141</v>
      </c>
      <c r="J4668" s="354" t="s">
        <v>142</v>
      </c>
      <c r="K4668" s="354" t="s">
        <v>143</v>
      </c>
      <c r="L4668" s="252" t="s">
        <v>7</v>
      </c>
    </row>
    <row r="4669" spans="1:12" x14ac:dyDescent="0.25">
      <c r="A4669" s="316" t="s">
        <v>8</v>
      </c>
      <c r="B4669" s="317" t="s">
        <v>9</v>
      </c>
      <c r="C4669" s="317"/>
      <c r="D4669" s="40"/>
      <c r="E4669" s="40"/>
      <c r="F4669" s="41">
        <f t="shared" ref="F4669:K4669" si="263">SUM(F4670:F4674)</f>
        <v>18623980.59</v>
      </c>
      <c r="G4669" s="41">
        <f t="shared" si="263"/>
        <v>20094134.43</v>
      </c>
      <c r="H4669" s="41">
        <f t="shared" si="263"/>
        <v>20699864.780000001</v>
      </c>
      <c r="I4669" s="41">
        <f t="shared" si="263"/>
        <v>21305145.949999999</v>
      </c>
      <c r="J4669" s="41">
        <f t="shared" si="263"/>
        <v>35093298.869999997</v>
      </c>
      <c r="K4669" s="41">
        <f t="shared" si="263"/>
        <v>19243972.210000001</v>
      </c>
      <c r="L4669" s="41">
        <f>+L4670+L4671+L4672+L4673+L4674</f>
        <v>135060396.82999998</v>
      </c>
    </row>
    <row r="4670" spans="1:12" x14ac:dyDescent="0.25">
      <c r="A4670" s="313"/>
      <c r="B4670" s="314" t="s">
        <v>10</v>
      </c>
      <c r="C4670" s="315"/>
      <c r="D4670" s="315"/>
      <c r="E4670" s="40"/>
      <c r="F4670" s="45">
        <v>15498663.82</v>
      </c>
      <c r="G4670" s="45">
        <v>17005330.489999998</v>
      </c>
      <c r="H4670" s="45">
        <v>17606859.66</v>
      </c>
      <c r="I4670" s="45">
        <v>18184491.079999998</v>
      </c>
      <c r="J4670" s="45">
        <v>17215245.579999998</v>
      </c>
      <c r="K4670" s="45">
        <v>16144830.49</v>
      </c>
      <c r="L4670" s="45">
        <f>SUM(F4670:K4670)</f>
        <v>101655421.11999999</v>
      </c>
    </row>
    <row r="4671" spans="1:12" x14ac:dyDescent="0.25">
      <c r="A4671" s="313"/>
      <c r="B4671" s="314" t="s">
        <v>11</v>
      </c>
      <c r="C4671" s="315"/>
      <c r="D4671" s="315"/>
      <c r="E4671" s="40"/>
      <c r="F4671" s="45">
        <v>740000</v>
      </c>
      <c r="G4671" s="45">
        <v>700000</v>
      </c>
      <c r="H4671" s="45">
        <v>735000</v>
      </c>
      <c r="I4671" s="45">
        <v>735000</v>
      </c>
      <c r="J4671" s="45">
        <v>15482441.92</v>
      </c>
      <c r="K4671" s="45">
        <v>725000</v>
      </c>
      <c r="L4671" s="45">
        <f t="shared" ref="L4671:L4674" si="264">SUM(F4671:K4671)</f>
        <v>19117441.920000002</v>
      </c>
    </row>
    <row r="4672" spans="1:12" x14ac:dyDescent="0.25">
      <c r="A4672" s="313"/>
      <c r="B4672" s="314" t="s">
        <v>212</v>
      </c>
      <c r="C4672" s="318"/>
      <c r="D4672" s="318"/>
      <c r="E4672" s="40"/>
      <c r="F4672" s="45">
        <v>0</v>
      </c>
      <c r="G4672" s="45">
        <v>0</v>
      </c>
      <c r="H4672" s="45">
        <v>0</v>
      </c>
      <c r="I4672" s="45">
        <v>0</v>
      </c>
      <c r="J4672" s="45">
        <v>0</v>
      </c>
      <c r="K4672" s="45">
        <v>0</v>
      </c>
      <c r="L4672" s="45">
        <f t="shared" si="264"/>
        <v>0</v>
      </c>
    </row>
    <row r="4673" spans="1:12" x14ac:dyDescent="0.25">
      <c r="A4673" s="313"/>
      <c r="B4673" s="314" t="s">
        <v>213</v>
      </c>
      <c r="C4673" s="318"/>
      <c r="D4673" s="318"/>
      <c r="E4673" s="40"/>
      <c r="F4673" s="45">
        <v>0</v>
      </c>
      <c r="G4673" s="45">
        <v>0</v>
      </c>
      <c r="H4673" s="45">
        <v>0</v>
      </c>
      <c r="I4673" s="45">
        <v>0</v>
      </c>
      <c r="J4673" s="45">
        <v>0</v>
      </c>
      <c r="K4673" s="45">
        <v>0</v>
      </c>
      <c r="L4673" s="45">
        <f t="shared" si="264"/>
        <v>0</v>
      </c>
    </row>
    <row r="4674" spans="1:12" x14ac:dyDescent="0.25">
      <c r="A4674" s="313"/>
      <c r="B4674" s="360" t="s">
        <v>214</v>
      </c>
      <c r="C4674" s="360"/>
      <c r="D4674" s="360"/>
      <c r="E4674" s="40"/>
      <c r="F4674" s="45">
        <v>2385316.77</v>
      </c>
      <c r="G4674" s="45">
        <v>2388803.94</v>
      </c>
      <c r="H4674" s="45">
        <v>2358005.12</v>
      </c>
      <c r="I4674" s="45">
        <v>2385654.87</v>
      </c>
      <c r="J4674" s="45">
        <v>2395611.37</v>
      </c>
      <c r="K4674" s="45">
        <v>2374141.7200000002</v>
      </c>
      <c r="L4674" s="45">
        <f t="shared" si="264"/>
        <v>14287533.790000001</v>
      </c>
    </row>
    <row r="4675" spans="1:12" x14ac:dyDescent="0.25">
      <c r="A4675" s="316" t="s">
        <v>12</v>
      </c>
      <c r="B4675" s="320" t="s">
        <v>13</v>
      </c>
      <c r="C4675" s="315"/>
      <c r="D4675" s="40"/>
      <c r="E4675" s="40"/>
      <c r="F4675" s="41">
        <f>SUM(F4676:F4685)</f>
        <v>5552129.5299999993</v>
      </c>
      <c r="G4675" s="41">
        <f t="shared" ref="G4675:L4675" si="265">SUM(G4676:G4687)</f>
        <v>1747749.42</v>
      </c>
      <c r="H4675" s="41">
        <f t="shared" si="265"/>
        <v>3658215.06</v>
      </c>
      <c r="I4675" s="41">
        <f t="shared" si="265"/>
        <v>3628142.7399999998</v>
      </c>
      <c r="J4675" s="41">
        <f t="shared" si="265"/>
        <v>2227347.54</v>
      </c>
      <c r="K4675" s="41">
        <f t="shared" si="265"/>
        <v>4773279.9700000007</v>
      </c>
      <c r="L4675" s="41">
        <f t="shared" si="265"/>
        <v>21586864.260000002</v>
      </c>
    </row>
    <row r="4676" spans="1:12" x14ac:dyDescent="0.25">
      <c r="A4676" s="313"/>
      <c r="B4676" s="314" t="s">
        <v>14</v>
      </c>
      <c r="C4676" s="315"/>
      <c r="D4676" s="315"/>
      <c r="E4676" s="40"/>
      <c r="F4676" s="45">
        <f>1174780.96+0.05</f>
        <v>1174781.01</v>
      </c>
      <c r="G4676" s="45">
        <v>19970.990000000002</v>
      </c>
      <c r="H4676" s="45">
        <v>1046309.13</v>
      </c>
      <c r="I4676" s="45">
        <v>43359.199999999997</v>
      </c>
      <c r="J4676" s="45">
        <v>531923.43000000005</v>
      </c>
      <c r="K4676" s="45">
        <v>807832.19</v>
      </c>
      <c r="L4676" s="45">
        <f>SUM(F4676:K4676)</f>
        <v>3624175.95</v>
      </c>
    </row>
    <row r="4677" spans="1:12" x14ac:dyDescent="0.25">
      <c r="A4677" s="321"/>
      <c r="B4677" s="322" t="s">
        <v>15</v>
      </c>
      <c r="C4677" s="360"/>
      <c r="D4677" s="360"/>
      <c r="E4677" s="40"/>
      <c r="F4677" s="45">
        <v>177000</v>
      </c>
      <c r="G4677" s="45">
        <v>177000</v>
      </c>
      <c r="H4677" s="45">
        <v>230100</v>
      </c>
      <c r="I4677" s="45">
        <v>194700</v>
      </c>
      <c r="J4677" s="45">
        <v>17700</v>
      </c>
      <c r="K4677" s="45">
        <v>194700</v>
      </c>
      <c r="L4677" s="45">
        <f t="shared" ref="L4677:L4686" si="266">SUM(F4677:K4677)</f>
        <v>991200</v>
      </c>
    </row>
    <row r="4678" spans="1:12" x14ac:dyDescent="0.25">
      <c r="A4678" s="313"/>
      <c r="B4678" s="314" t="s">
        <v>16</v>
      </c>
      <c r="C4678" s="315"/>
      <c r="D4678" s="315"/>
      <c r="E4678" s="40"/>
      <c r="F4678" s="45">
        <v>0</v>
      </c>
      <c r="G4678" s="45">
        <v>190315</v>
      </c>
      <c r="H4678" s="45">
        <v>0</v>
      </c>
      <c r="I4678" s="45">
        <v>246555</v>
      </c>
      <c r="J4678" s="45">
        <v>45650</v>
      </c>
      <c r="K4678" s="45">
        <v>434460</v>
      </c>
      <c r="L4678" s="45">
        <f t="shared" si="266"/>
        <v>916980</v>
      </c>
    </row>
    <row r="4679" spans="1:12" x14ac:dyDescent="0.25">
      <c r="A4679" s="313"/>
      <c r="B4679" s="360" t="s">
        <v>17</v>
      </c>
      <c r="C4679" s="360"/>
      <c r="D4679" s="360"/>
      <c r="E4679" s="40"/>
      <c r="F4679" s="45">
        <v>0</v>
      </c>
      <c r="G4679" s="45">
        <v>0</v>
      </c>
      <c r="H4679" s="45">
        <v>50000</v>
      </c>
      <c r="I4679" s="45">
        <v>0</v>
      </c>
      <c r="J4679" s="45">
        <v>0</v>
      </c>
      <c r="K4679" s="45">
        <v>100000</v>
      </c>
      <c r="L4679" s="45">
        <f t="shared" si="266"/>
        <v>150000</v>
      </c>
    </row>
    <row r="4680" spans="1:12" x14ac:dyDescent="0.25">
      <c r="A4680" s="313"/>
      <c r="B4680" s="314" t="s">
        <v>18</v>
      </c>
      <c r="C4680" s="315"/>
      <c r="D4680" s="315"/>
      <c r="E4680" s="52"/>
      <c r="F4680" s="45">
        <v>1120643.4099999999</v>
      </c>
      <c r="G4680" s="45">
        <v>727643.43</v>
      </c>
      <c r="H4680" s="45">
        <v>898861.43</v>
      </c>
      <c r="I4680" s="45">
        <v>1975184.47</v>
      </c>
      <c r="J4680" s="45">
        <v>1256674.1100000001</v>
      </c>
      <c r="K4680" s="45">
        <v>1418192.51</v>
      </c>
      <c r="L4680" s="45">
        <f t="shared" si="266"/>
        <v>7397199.3600000003</v>
      </c>
    </row>
    <row r="4681" spans="1:12" x14ac:dyDescent="0.25">
      <c r="A4681" s="313"/>
      <c r="B4681" s="314" t="s">
        <v>19</v>
      </c>
      <c r="C4681" s="315"/>
      <c r="D4681" s="315"/>
      <c r="E4681" s="40"/>
      <c r="F4681" s="45">
        <v>2526165.11</v>
      </c>
      <c r="G4681" s="45">
        <v>0</v>
      </c>
      <c r="H4681" s="45">
        <v>209323</v>
      </c>
      <c r="I4681" s="45">
        <v>118940</v>
      </c>
      <c r="J4681" s="45">
        <v>103910</v>
      </c>
      <c r="K4681" s="45">
        <v>103910</v>
      </c>
      <c r="L4681" s="45">
        <f t="shared" si="266"/>
        <v>3062248.11</v>
      </c>
    </row>
    <row r="4682" spans="1:12" x14ac:dyDescent="0.25">
      <c r="A4682" s="313"/>
      <c r="B4682" s="314" t="s">
        <v>197</v>
      </c>
      <c r="C4682" s="315"/>
      <c r="D4682" s="315"/>
      <c r="E4682" s="40"/>
      <c r="F4682" s="45">
        <v>0</v>
      </c>
      <c r="G4682" s="45">
        <v>0</v>
      </c>
      <c r="H4682" s="45">
        <v>0</v>
      </c>
      <c r="I4682" s="45">
        <v>0</v>
      </c>
      <c r="J4682" s="45">
        <v>0</v>
      </c>
      <c r="K4682" s="45">
        <v>0</v>
      </c>
      <c r="L4682" s="45">
        <f t="shared" si="266"/>
        <v>0</v>
      </c>
    </row>
    <row r="4683" spans="1:12" x14ac:dyDescent="0.25">
      <c r="A4683" s="313"/>
      <c r="B4683" s="322" t="s">
        <v>20</v>
      </c>
      <c r="C4683" s="315"/>
      <c r="D4683" s="315"/>
      <c r="E4683" s="40"/>
      <c r="F4683" s="45">
        <v>249830</v>
      </c>
      <c r="G4683" s="45">
        <v>398000</v>
      </c>
      <c r="H4683" s="45">
        <v>249970</v>
      </c>
      <c r="I4683" s="45">
        <v>249950</v>
      </c>
      <c r="J4683" s="45">
        <v>250250</v>
      </c>
      <c r="K4683" s="45">
        <v>251104</v>
      </c>
      <c r="L4683" s="45">
        <f t="shared" si="266"/>
        <v>1649104</v>
      </c>
    </row>
    <row r="4684" spans="1:12" x14ac:dyDescent="0.25">
      <c r="A4684" s="313"/>
      <c r="B4684" s="360" t="s">
        <v>21</v>
      </c>
      <c r="C4684" s="360"/>
      <c r="D4684" s="360"/>
      <c r="E4684" s="360"/>
      <c r="F4684" s="45">
        <v>0</v>
      </c>
      <c r="G4684" s="45">
        <v>0</v>
      </c>
      <c r="H4684" s="45">
        <v>0</v>
      </c>
      <c r="I4684" s="45">
        <v>0</v>
      </c>
      <c r="J4684" s="45">
        <v>0</v>
      </c>
      <c r="K4684" s="45">
        <v>0</v>
      </c>
      <c r="L4684" s="45">
        <f t="shared" si="266"/>
        <v>0</v>
      </c>
    </row>
    <row r="4685" spans="1:12" x14ac:dyDescent="0.25">
      <c r="A4685" s="313"/>
      <c r="B4685" s="322" t="s">
        <v>22</v>
      </c>
      <c r="C4685" s="360"/>
      <c r="D4685" s="360"/>
      <c r="E4685" s="360"/>
      <c r="F4685" s="45">
        <v>303710</v>
      </c>
      <c r="G4685" s="45">
        <v>0</v>
      </c>
      <c r="H4685" s="45">
        <v>274000</v>
      </c>
      <c r="I4685" s="45">
        <v>124000</v>
      </c>
      <c r="J4685" s="45">
        <v>21240</v>
      </c>
      <c r="K4685" s="45">
        <v>452400</v>
      </c>
      <c r="L4685" s="45">
        <f t="shared" si="266"/>
        <v>1175350</v>
      </c>
    </row>
    <row r="4686" spans="1:12" x14ac:dyDescent="0.25">
      <c r="A4686" s="313"/>
      <c r="B4686" s="322" t="s">
        <v>23</v>
      </c>
      <c r="C4686" s="360"/>
      <c r="D4686" s="360"/>
      <c r="E4686" s="40"/>
      <c r="F4686" s="45">
        <v>0</v>
      </c>
      <c r="G4686" s="45">
        <v>0</v>
      </c>
      <c r="H4686" s="45">
        <v>0</v>
      </c>
      <c r="I4686" s="45">
        <v>0</v>
      </c>
      <c r="J4686" s="45">
        <v>0</v>
      </c>
      <c r="K4686" s="45">
        <v>0</v>
      </c>
      <c r="L4686" s="45">
        <f t="shared" si="266"/>
        <v>0</v>
      </c>
    </row>
    <row r="4687" spans="1:12" x14ac:dyDescent="0.25">
      <c r="A4687" s="313"/>
      <c r="B4687" s="360" t="s">
        <v>215</v>
      </c>
      <c r="C4687" s="360"/>
      <c r="D4687" s="360"/>
      <c r="E4687" s="40"/>
      <c r="F4687" s="45">
        <v>0</v>
      </c>
      <c r="G4687" s="45">
        <v>234820</v>
      </c>
      <c r="H4687" s="45">
        <v>699651.5</v>
      </c>
      <c r="I4687" s="45">
        <v>675454.07</v>
      </c>
      <c r="J4687" s="45">
        <v>0</v>
      </c>
      <c r="K4687" s="45">
        <v>1010681.27</v>
      </c>
      <c r="L4687" s="45">
        <f>SUM(F4687:K4687)</f>
        <v>2620606.84</v>
      </c>
    </row>
    <row r="4688" spans="1:12" x14ac:dyDescent="0.25">
      <c r="A4688" s="316" t="s">
        <v>24</v>
      </c>
      <c r="B4688" s="320" t="s">
        <v>25</v>
      </c>
      <c r="C4688" s="315"/>
      <c r="D4688" s="40"/>
      <c r="E4688" s="40"/>
      <c r="F4688" s="41">
        <f>+F4691+F4689+F4690+F4692+F4693+F4694+F4695</f>
        <v>1895053.54</v>
      </c>
      <c r="G4688" s="41">
        <f>+G4691+G4689+G4690+G4692+G4693+G4694+G4695+G4698</f>
        <v>1509152.9300000002</v>
      </c>
      <c r="H4688" s="41">
        <f>+H4691+H4689+H4690+H4692+H4693+H4694+H4695+H4698</f>
        <v>191904.38</v>
      </c>
      <c r="I4688" s="41">
        <f>SUM(I4689:I4698)</f>
        <v>2717212.2</v>
      </c>
      <c r="J4688" s="41">
        <f>SUM(J4689:J4698)</f>
        <v>6823929.9800000004</v>
      </c>
      <c r="K4688" s="41">
        <f>SUM(K4689:K4698)</f>
        <v>843875.46</v>
      </c>
      <c r="L4688" s="41">
        <f>SUM(L4689:L4698)</f>
        <v>13981128.490000002</v>
      </c>
    </row>
    <row r="4689" spans="1:12" x14ac:dyDescent="0.25">
      <c r="A4689" s="313"/>
      <c r="B4689" s="360" t="s">
        <v>216</v>
      </c>
      <c r="C4689" s="360"/>
      <c r="D4689" s="360"/>
      <c r="E4689" s="40"/>
      <c r="F4689" s="45">
        <v>132297.19</v>
      </c>
      <c r="G4689" s="45">
        <v>159401.37</v>
      </c>
      <c r="H4689" s="45">
        <v>150924.28</v>
      </c>
      <c r="I4689" s="45">
        <v>181569.2</v>
      </c>
      <c r="J4689" s="45">
        <v>118318.14</v>
      </c>
      <c r="K4689" s="45">
        <v>221075.46</v>
      </c>
      <c r="L4689" s="45">
        <f>SUM(F4689:K4689)</f>
        <v>963585.64</v>
      </c>
    </row>
    <row r="4690" spans="1:12" x14ac:dyDescent="0.25">
      <c r="A4690" s="313"/>
      <c r="B4690" s="314" t="s">
        <v>26</v>
      </c>
      <c r="C4690" s="315"/>
      <c r="D4690" s="315"/>
      <c r="E4690" s="40"/>
      <c r="F4690" s="45">
        <v>151545.63</v>
      </c>
      <c r="G4690" s="45">
        <v>0</v>
      </c>
      <c r="H4690" s="45">
        <v>0</v>
      </c>
      <c r="I4690" s="45">
        <v>139605.79999999999</v>
      </c>
      <c r="J4690" s="45">
        <v>236401.2</v>
      </c>
      <c r="K4690" s="45">
        <v>0</v>
      </c>
      <c r="L4690" s="45">
        <f t="shared" ref="L4690:L4698" si="267">SUM(F4690:K4690)</f>
        <v>527552.63</v>
      </c>
    </row>
    <row r="4691" spans="1:12" x14ac:dyDescent="0.25">
      <c r="A4691" s="313"/>
      <c r="B4691" s="360" t="s">
        <v>217</v>
      </c>
      <c r="C4691" s="360"/>
      <c r="D4691" s="360"/>
      <c r="E4691" s="40"/>
      <c r="F4691" s="45">
        <v>0</v>
      </c>
      <c r="G4691" s="45">
        <v>0</v>
      </c>
      <c r="H4691" s="45">
        <v>0</v>
      </c>
      <c r="I4691" s="45">
        <v>0</v>
      </c>
      <c r="J4691" s="45">
        <v>1888</v>
      </c>
      <c r="K4691" s="45">
        <v>0</v>
      </c>
      <c r="L4691" s="45">
        <f t="shared" si="267"/>
        <v>1888</v>
      </c>
    </row>
    <row r="4692" spans="1:12" x14ac:dyDescent="0.25">
      <c r="A4692" s="313"/>
      <c r="B4692" s="360" t="s">
        <v>27</v>
      </c>
      <c r="C4692" s="360"/>
      <c r="D4692" s="360"/>
      <c r="E4692" s="40"/>
      <c r="F4692" s="45">
        <v>0</v>
      </c>
      <c r="G4692" s="45">
        <v>0</v>
      </c>
      <c r="H4692" s="45">
        <v>0</v>
      </c>
      <c r="I4692" s="45">
        <v>0</v>
      </c>
      <c r="J4692" s="45">
        <v>0</v>
      </c>
      <c r="K4692" s="45">
        <v>0</v>
      </c>
      <c r="L4692" s="45">
        <f t="shared" si="267"/>
        <v>0</v>
      </c>
    </row>
    <row r="4693" spans="1:12" x14ac:dyDescent="0.25">
      <c r="A4693" s="313"/>
      <c r="B4693" s="360" t="s">
        <v>218</v>
      </c>
      <c r="C4693" s="360"/>
      <c r="D4693" s="360"/>
      <c r="E4693" s="40"/>
      <c r="F4693" s="45">
        <v>0</v>
      </c>
      <c r="G4693" s="45">
        <v>0</v>
      </c>
      <c r="H4693" s="45">
        <v>0</v>
      </c>
      <c r="I4693" s="45">
        <v>0</v>
      </c>
      <c r="J4693" s="45">
        <v>132031.38</v>
      </c>
      <c r="K4693" s="45">
        <v>0</v>
      </c>
      <c r="L4693" s="45">
        <f t="shared" si="267"/>
        <v>132031.38</v>
      </c>
    </row>
    <row r="4694" spans="1:12" x14ac:dyDescent="0.25">
      <c r="A4694" s="313"/>
      <c r="B4694" s="360" t="s">
        <v>219</v>
      </c>
      <c r="C4694" s="360"/>
      <c r="D4694" s="360"/>
      <c r="E4694" s="40"/>
      <c r="F4694" s="45">
        <v>0</v>
      </c>
      <c r="G4694" s="45">
        <v>0</v>
      </c>
      <c r="H4694" s="45">
        <v>0</v>
      </c>
      <c r="I4694" s="45">
        <v>0</v>
      </c>
      <c r="J4694" s="45">
        <v>1899919.22</v>
      </c>
      <c r="K4694" s="45">
        <v>0</v>
      </c>
      <c r="L4694" s="45">
        <f t="shared" si="267"/>
        <v>1899919.22</v>
      </c>
    </row>
    <row r="4695" spans="1:12" x14ac:dyDescent="0.25">
      <c r="A4695" s="313"/>
      <c r="B4695" s="322" t="s">
        <v>200</v>
      </c>
      <c r="C4695" s="360"/>
      <c r="D4695" s="360"/>
      <c r="E4695" s="40"/>
      <c r="F4695" s="45">
        <v>1611210.72</v>
      </c>
      <c r="G4695" s="45">
        <v>1324027.56</v>
      </c>
      <c r="H4695" s="45">
        <v>40980.1</v>
      </c>
      <c r="I4695" s="45">
        <v>1255400</v>
      </c>
      <c r="J4695" s="45">
        <v>3006443.62</v>
      </c>
      <c r="K4695" s="45">
        <v>622800</v>
      </c>
      <c r="L4695" s="45">
        <f t="shared" si="267"/>
        <v>7860862.0000000009</v>
      </c>
    </row>
    <row r="4696" spans="1:12" x14ac:dyDescent="0.25">
      <c r="A4696" s="313"/>
      <c r="B4696" s="54" t="s">
        <v>30</v>
      </c>
      <c r="C4696" s="360"/>
      <c r="D4696" s="360"/>
      <c r="E4696" s="54"/>
      <c r="F4696" s="45">
        <v>0</v>
      </c>
      <c r="G4696" s="45">
        <v>0</v>
      </c>
      <c r="H4696" s="45">
        <v>0</v>
      </c>
      <c r="I4696" s="45">
        <v>0</v>
      </c>
      <c r="J4696" s="45">
        <v>0</v>
      </c>
      <c r="K4696" s="45">
        <v>0</v>
      </c>
      <c r="L4696" s="45">
        <f t="shared" si="267"/>
        <v>0</v>
      </c>
    </row>
    <row r="4697" spans="1:12" x14ac:dyDescent="0.25">
      <c r="A4697" s="313"/>
      <c r="B4697" s="54" t="s">
        <v>31</v>
      </c>
      <c r="C4697" s="360"/>
      <c r="D4697" s="360"/>
      <c r="E4697" s="54"/>
      <c r="F4697" s="45">
        <v>0</v>
      </c>
      <c r="G4697" s="45">
        <v>0</v>
      </c>
      <c r="H4697" s="45">
        <v>0</v>
      </c>
      <c r="I4697" s="45">
        <v>0</v>
      </c>
      <c r="J4697" s="45">
        <v>0</v>
      </c>
      <c r="K4697" s="45">
        <v>0</v>
      </c>
      <c r="L4697" s="45">
        <f>SUM(F4697:K4697)</f>
        <v>0</v>
      </c>
    </row>
    <row r="4698" spans="1:12" x14ac:dyDescent="0.25">
      <c r="A4698" s="313"/>
      <c r="B4698" s="360" t="s">
        <v>32</v>
      </c>
      <c r="C4698" s="360"/>
      <c r="D4698" s="360"/>
      <c r="E4698" s="40"/>
      <c r="F4698" s="45">
        <v>0</v>
      </c>
      <c r="G4698" s="45">
        <v>25724</v>
      </c>
      <c r="H4698" s="45">
        <v>0</v>
      </c>
      <c r="I4698" s="45">
        <v>1140637.2</v>
      </c>
      <c r="J4698" s="45">
        <v>1428928.42</v>
      </c>
      <c r="K4698" s="45">
        <v>0</v>
      </c>
      <c r="L4698" s="45">
        <f t="shared" si="267"/>
        <v>2595289.62</v>
      </c>
    </row>
    <row r="4699" spans="1:12" x14ac:dyDescent="0.25">
      <c r="A4699" s="316" t="s">
        <v>33</v>
      </c>
      <c r="B4699" s="320" t="s">
        <v>34</v>
      </c>
      <c r="C4699" s="315"/>
      <c r="D4699" s="40"/>
      <c r="E4699" s="40"/>
      <c r="F4699" s="41">
        <v>0</v>
      </c>
      <c r="G4699" s="41">
        <v>0</v>
      </c>
      <c r="H4699" s="41">
        <v>0</v>
      </c>
      <c r="I4699" s="41">
        <v>0</v>
      </c>
      <c r="J4699" s="41">
        <v>0</v>
      </c>
      <c r="K4699" s="41">
        <v>0</v>
      </c>
      <c r="L4699" s="41">
        <v>0</v>
      </c>
    </row>
    <row r="4700" spans="1:12" x14ac:dyDescent="0.25">
      <c r="A4700" s="313"/>
      <c r="B4700" s="411" t="s">
        <v>35</v>
      </c>
      <c r="C4700" s="411"/>
      <c r="D4700" s="411"/>
      <c r="E4700" s="411"/>
      <c r="F4700" s="45">
        <v>0</v>
      </c>
      <c r="G4700" s="45">
        <v>0</v>
      </c>
      <c r="H4700" s="45">
        <v>0</v>
      </c>
      <c r="I4700" s="45">
        <v>0</v>
      </c>
      <c r="J4700" s="45">
        <v>0</v>
      </c>
      <c r="K4700" s="45">
        <v>0</v>
      </c>
      <c r="L4700" s="45">
        <f t="shared" ref="L4700:L4711" si="268">SUM(F4700:F4700)</f>
        <v>0</v>
      </c>
    </row>
    <row r="4701" spans="1:12" x14ac:dyDescent="0.25">
      <c r="A4701" s="313"/>
      <c r="B4701" s="322" t="s">
        <v>36</v>
      </c>
      <c r="C4701" s="360"/>
      <c r="D4701" s="360"/>
      <c r="E4701" s="360"/>
      <c r="F4701" s="45">
        <v>0</v>
      </c>
      <c r="G4701" s="45">
        <v>0</v>
      </c>
      <c r="H4701" s="45">
        <v>0</v>
      </c>
      <c r="I4701" s="45">
        <v>0</v>
      </c>
      <c r="J4701" s="45">
        <v>0</v>
      </c>
      <c r="K4701" s="45">
        <v>0</v>
      </c>
      <c r="L4701" s="45">
        <f t="shared" si="268"/>
        <v>0</v>
      </c>
    </row>
    <row r="4702" spans="1:12" x14ac:dyDescent="0.25">
      <c r="A4702" s="313"/>
      <c r="B4702" s="322" t="s">
        <v>37</v>
      </c>
      <c r="C4702" s="360"/>
      <c r="D4702" s="360"/>
      <c r="E4702" s="40"/>
      <c r="F4702" s="45">
        <v>0</v>
      </c>
      <c r="G4702" s="45">
        <v>0</v>
      </c>
      <c r="H4702" s="45">
        <v>0</v>
      </c>
      <c r="I4702" s="45">
        <v>0</v>
      </c>
      <c r="J4702" s="45">
        <v>0</v>
      </c>
      <c r="K4702" s="45">
        <v>0</v>
      </c>
      <c r="L4702" s="45">
        <f t="shared" si="268"/>
        <v>0</v>
      </c>
    </row>
    <row r="4703" spans="1:12" x14ac:dyDescent="0.25">
      <c r="A4703" s="313"/>
      <c r="B4703" s="322" t="s">
        <v>38</v>
      </c>
      <c r="C4703" s="360"/>
      <c r="D4703" s="360"/>
      <c r="E4703" s="40"/>
      <c r="F4703" s="45">
        <v>0</v>
      </c>
      <c r="G4703" s="45">
        <v>0</v>
      </c>
      <c r="H4703" s="45">
        <v>0</v>
      </c>
      <c r="I4703" s="45">
        <v>0</v>
      </c>
      <c r="J4703" s="45">
        <v>0</v>
      </c>
      <c r="K4703" s="45">
        <v>0</v>
      </c>
      <c r="L4703" s="45">
        <f t="shared" si="268"/>
        <v>0</v>
      </c>
    </row>
    <row r="4704" spans="1:12" x14ac:dyDescent="0.25">
      <c r="A4704" s="313"/>
      <c r="B4704" s="322" t="s">
        <v>39</v>
      </c>
      <c r="C4704" s="360"/>
      <c r="D4704" s="360"/>
      <c r="E4704" s="40"/>
      <c r="F4704" s="45">
        <v>0</v>
      </c>
      <c r="G4704" s="45">
        <v>0</v>
      </c>
      <c r="H4704" s="45">
        <v>0</v>
      </c>
      <c r="I4704" s="45">
        <v>0</v>
      </c>
      <c r="J4704" s="45">
        <v>0</v>
      </c>
      <c r="K4704" s="45">
        <v>0</v>
      </c>
      <c r="L4704" s="45">
        <f t="shared" si="268"/>
        <v>0</v>
      </c>
    </row>
    <row r="4705" spans="1:12" x14ac:dyDescent="0.25">
      <c r="A4705" s="313"/>
      <c r="B4705" s="322" t="s">
        <v>40</v>
      </c>
      <c r="C4705" s="360"/>
      <c r="D4705" s="360"/>
      <c r="E4705" s="40"/>
      <c r="F4705" s="45">
        <v>0</v>
      </c>
      <c r="G4705" s="45">
        <v>0</v>
      </c>
      <c r="H4705" s="45">
        <v>0</v>
      </c>
      <c r="I4705" s="45">
        <v>0</v>
      </c>
      <c r="J4705" s="45">
        <v>0</v>
      </c>
      <c r="K4705" s="45">
        <v>0</v>
      </c>
      <c r="L4705" s="45">
        <f t="shared" si="268"/>
        <v>0</v>
      </c>
    </row>
    <row r="4706" spans="1:12" x14ac:dyDescent="0.25">
      <c r="A4706" s="313"/>
      <c r="B4706" s="322" t="s">
        <v>41</v>
      </c>
      <c r="C4706" s="360"/>
      <c r="D4706" s="360"/>
      <c r="E4706" s="40"/>
      <c r="F4706" s="45">
        <v>0</v>
      </c>
      <c r="G4706" s="45">
        <v>0</v>
      </c>
      <c r="H4706" s="45">
        <v>0</v>
      </c>
      <c r="I4706" s="45">
        <v>0</v>
      </c>
      <c r="J4706" s="45">
        <v>0</v>
      </c>
      <c r="K4706" s="45">
        <v>0</v>
      </c>
      <c r="L4706" s="45">
        <f t="shared" si="268"/>
        <v>0</v>
      </c>
    </row>
    <row r="4707" spans="1:12" x14ac:dyDescent="0.25">
      <c r="A4707" s="313"/>
      <c r="B4707" s="322" t="s">
        <v>42</v>
      </c>
      <c r="C4707" s="360"/>
      <c r="D4707" s="360"/>
      <c r="E4707" s="40"/>
      <c r="F4707" s="45">
        <v>0</v>
      </c>
      <c r="G4707" s="45">
        <v>0</v>
      </c>
      <c r="H4707" s="45">
        <v>0</v>
      </c>
      <c r="I4707" s="45">
        <v>0</v>
      </c>
      <c r="J4707" s="45">
        <v>0</v>
      </c>
      <c r="K4707" s="45">
        <v>0</v>
      </c>
      <c r="L4707" s="45">
        <f t="shared" si="268"/>
        <v>0</v>
      </c>
    </row>
    <row r="4708" spans="1:12" x14ac:dyDescent="0.25">
      <c r="A4708" s="313"/>
      <c r="B4708" s="322" t="s">
        <v>41</v>
      </c>
      <c r="C4708" s="360"/>
      <c r="D4708" s="360"/>
      <c r="E4708" s="40"/>
      <c r="F4708" s="45">
        <v>0</v>
      </c>
      <c r="G4708" s="45">
        <v>0</v>
      </c>
      <c r="H4708" s="45">
        <v>0</v>
      </c>
      <c r="I4708" s="45">
        <v>0</v>
      </c>
      <c r="J4708" s="45">
        <v>0</v>
      </c>
      <c r="K4708" s="45">
        <v>0</v>
      </c>
      <c r="L4708" s="45">
        <f t="shared" si="268"/>
        <v>0</v>
      </c>
    </row>
    <row r="4709" spans="1:12" x14ac:dyDescent="0.25">
      <c r="A4709" s="55"/>
      <c r="B4709" s="40" t="s">
        <v>43</v>
      </c>
      <c r="C4709" s="40"/>
      <c r="D4709" s="40"/>
      <c r="E4709" s="40"/>
      <c r="F4709" s="45">
        <v>0</v>
      </c>
      <c r="G4709" s="45">
        <v>0</v>
      </c>
      <c r="H4709" s="45">
        <v>0</v>
      </c>
      <c r="I4709" s="45">
        <v>0</v>
      </c>
      <c r="J4709" s="45">
        <v>0</v>
      </c>
      <c r="K4709" s="45">
        <v>0</v>
      </c>
      <c r="L4709" s="45">
        <f t="shared" si="268"/>
        <v>0</v>
      </c>
    </row>
    <row r="4710" spans="1:12" x14ac:dyDescent="0.25">
      <c r="A4710" s="55"/>
      <c r="B4710" s="40" t="s">
        <v>44</v>
      </c>
      <c r="C4710" s="40"/>
      <c r="D4710" s="40"/>
      <c r="E4710" s="40"/>
      <c r="F4710" s="45">
        <v>0</v>
      </c>
      <c r="G4710" s="45">
        <v>0</v>
      </c>
      <c r="H4710" s="45">
        <v>0</v>
      </c>
      <c r="I4710" s="45">
        <v>0</v>
      </c>
      <c r="J4710" s="45">
        <v>0</v>
      </c>
      <c r="K4710" s="45">
        <v>0</v>
      </c>
      <c r="L4710" s="45">
        <f t="shared" si="268"/>
        <v>0</v>
      </c>
    </row>
    <row r="4711" spans="1:12" x14ac:dyDescent="0.25">
      <c r="A4711" s="55"/>
      <c r="B4711" s="40" t="s">
        <v>45</v>
      </c>
      <c r="C4711" s="40"/>
      <c r="D4711" s="40"/>
      <c r="E4711" s="40"/>
      <c r="F4711" s="45">
        <v>0</v>
      </c>
      <c r="G4711" s="45">
        <v>0</v>
      </c>
      <c r="H4711" s="45">
        <v>0</v>
      </c>
      <c r="I4711" s="45">
        <v>0</v>
      </c>
      <c r="J4711" s="45">
        <v>0</v>
      </c>
      <c r="K4711" s="45">
        <v>0</v>
      </c>
      <c r="L4711" s="45">
        <f t="shared" si="268"/>
        <v>0</v>
      </c>
    </row>
    <row r="4712" spans="1:12" x14ac:dyDescent="0.25">
      <c r="A4712" s="323" t="s">
        <v>46</v>
      </c>
      <c r="B4712" s="52" t="s">
        <v>47</v>
      </c>
      <c r="C4712" s="40"/>
      <c r="D4712" s="40"/>
      <c r="E4712" s="40"/>
      <c r="F4712" s="41">
        <v>0</v>
      </c>
      <c r="G4712" s="41">
        <v>0</v>
      </c>
      <c r="H4712" s="41">
        <v>0</v>
      </c>
      <c r="I4712" s="41">
        <v>0</v>
      </c>
      <c r="J4712" s="41">
        <v>0</v>
      </c>
      <c r="K4712" s="45">
        <v>0</v>
      </c>
      <c r="L4712" s="41">
        <v>0</v>
      </c>
    </row>
    <row r="4713" spans="1:12" x14ac:dyDescent="0.25">
      <c r="A4713" s="55"/>
      <c r="B4713" s="40" t="s">
        <v>48</v>
      </c>
      <c r="C4713" s="40"/>
      <c r="D4713" s="40"/>
      <c r="E4713" s="40"/>
      <c r="F4713" s="45">
        <v>0</v>
      </c>
      <c r="G4713" s="45">
        <v>0</v>
      </c>
      <c r="H4713" s="45">
        <v>0</v>
      </c>
      <c r="I4713" s="45">
        <v>0</v>
      </c>
      <c r="J4713" s="45">
        <v>0</v>
      </c>
      <c r="K4713" s="45">
        <v>0</v>
      </c>
      <c r="L4713" s="45">
        <f t="shared" ref="L4713:L4724" si="269">SUM(F4713:F4713)</f>
        <v>0</v>
      </c>
    </row>
    <row r="4714" spans="1:12" x14ac:dyDescent="0.25">
      <c r="A4714" s="55"/>
      <c r="B4714" s="40" t="s">
        <v>49</v>
      </c>
      <c r="C4714" s="40"/>
      <c r="D4714" s="40"/>
      <c r="E4714" s="40"/>
      <c r="F4714" s="45">
        <v>0</v>
      </c>
      <c r="G4714" s="45">
        <v>0</v>
      </c>
      <c r="H4714" s="45">
        <v>0</v>
      </c>
      <c r="I4714" s="45">
        <v>0</v>
      </c>
      <c r="J4714" s="45">
        <v>0</v>
      </c>
      <c r="K4714" s="45">
        <v>0</v>
      </c>
      <c r="L4714" s="45">
        <f t="shared" si="269"/>
        <v>0</v>
      </c>
    </row>
    <row r="4715" spans="1:12" x14ac:dyDescent="0.25">
      <c r="A4715" s="55"/>
      <c r="B4715" s="40" t="s">
        <v>37</v>
      </c>
      <c r="C4715" s="40"/>
      <c r="D4715" s="40"/>
      <c r="E4715" s="40"/>
      <c r="F4715" s="45">
        <v>0</v>
      </c>
      <c r="G4715" s="45">
        <v>0</v>
      </c>
      <c r="H4715" s="45">
        <v>0</v>
      </c>
      <c r="I4715" s="45">
        <v>0</v>
      </c>
      <c r="J4715" s="45">
        <v>0</v>
      </c>
      <c r="K4715" s="45">
        <v>0</v>
      </c>
      <c r="L4715" s="45">
        <f t="shared" si="269"/>
        <v>0</v>
      </c>
    </row>
    <row r="4716" spans="1:12" x14ac:dyDescent="0.25">
      <c r="A4716" s="55"/>
      <c r="B4716" s="40" t="s">
        <v>50</v>
      </c>
      <c r="C4716" s="40"/>
      <c r="D4716" s="40"/>
      <c r="E4716" s="40"/>
      <c r="F4716" s="45">
        <v>0</v>
      </c>
      <c r="G4716" s="45">
        <v>0</v>
      </c>
      <c r="H4716" s="45">
        <v>0</v>
      </c>
      <c r="I4716" s="45">
        <v>0</v>
      </c>
      <c r="J4716" s="45">
        <v>0</v>
      </c>
      <c r="K4716" s="45">
        <v>0</v>
      </c>
      <c r="L4716" s="45">
        <f t="shared" si="269"/>
        <v>0</v>
      </c>
    </row>
    <row r="4717" spans="1:12" x14ac:dyDescent="0.25">
      <c r="A4717" s="55"/>
      <c r="B4717" s="40" t="s">
        <v>39</v>
      </c>
      <c r="C4717" s="40"/>
      <c r="D4717" s="40"/>
      <c r="E4717" s="40"/>
      <c r="F4717" s="45">
        <v>0</v>
      </c>
      <c r="G4717" s="45">
        <v>0</v>
      </c>
      <c r="H4717" s="45">
        <v>0</v>
      </c>
      <c r="I4717" s="45">
        <v>0</v>
      </c>
      <c r="J4717" s="45">
        <v>0</v>
      </c>
      <c r="K4717" s="45">
        <v>0</v>
      </c>
      <c r="L4717" s="45">
        <f t="shared" si="269"/>
        <v>0</v>
      </c>
    </row>
    <row r="4718" spans="1:12" x14ac:dyDescent="0.25">
      <c r="A4718" s="323"/>
      <c r="B4718" s="40" t="s">
        <v>51</v>
      </c>
      <c r="C4718" s="40"/>
      <c r="D4718" s="40"/>
      <c r="E4718" s="40"/>
      <c r="F4718" s="45">
        <v>0</v>
      </c>
      <c r="G4718" s="45">
        <v>0</v>
      </c>
      <c r="H4718" s="45">
        <v>0</v>
      </c>
      <c r="I4718" s="45">
        <v>0</v>
      </c>
      <c r="J4718" s="45">
        <v>0</v>
      </c>
      <c r="K4718" s="45">
        <v>0</v>
      </c>
      <c r="L4718" s="45">
        <f t="shared" si="269"/>
        <v>0</v>
      </c>
    </row>
    <row r="4719" spans="1:12" x14ac:dyDescent="0.25">
      <c r="A4719" s="55"/>
      <c r="B4719" s="322" t="s">
        <v>41</v>
      </c>
      <c r="C4719" s="322"/>
      <c r="D4719" s="322"/>
      <c r="E4719" s="322"/>
      <c r="F4719" s="45">
        <v>0</v>
      </c>
      <c r="G4719" s="45">
        <v>0</v>
      </c>
      <c r="H4719" s="45">
        <v>0</v>
      </c>
      <c r="I4719" s="45">
        <v>0</v>
      </c>
      <c r="J4719" s="45">
        <v>0</v>
      </c>
      <c r="K4719" s="45">
        <v>0</v>
      </c>
      <c r="L4719" s="45">
        <f t="shared" si="269"/>
        <v>0</v>
      </c>
    </row>
    <row r="4720" spans="1:12" x14ac:dyDescent="0.25">
      <c r="A4720" s="313"/>
      <c r="B4720" s="322" t="s">
        <v>52</v>
      </c>
      <c r="C4720" s="322"/>
      <c r="D4720" s="322"/>
      <c r="E4720" s="322"/>
      <c r="F4720" s="45">
        <v>0</v>
      </c>
      <c r="G4720" s="45">
        <v>0</v>
      </c>
      <c r="H4720" s="45">
        <v>0</v>
      </c>
      <c r="I4720" s="45">
        <v>0</v>
      </c>
      <c r="J4720" s="45">
        <v>0</v>
      </c>
      <c r="K4720" s="45">
        <v>0</v>
      </c>
      <c r="L4720" s="45">
        <f t="shared" si="269"/>
        <v>0</v>
      </c>
    </row>
    <row r="4721" spans="1:12" x14ac:dyDescent="0.25">
      <c r="A4721" s="313"/>
      <c r="B4721" s="322" t="s">
        <v>41</v>
      </c>
      <c r="C4721" s="322"/>
      <c r="D4721" s="322"/>
      <c r="E4721" s="322"/>
      <c r="F4721" s="45">
        <v>0</v>
      </c>
      <c r="G4721" s="45">
        <v>0</v>
      </c>
      <c r="H4721" s="45">
        <v>0</v>
      </c>
      <c r="I4721" s="45">
        <v>0</v>
      </c>
      <c r="J4721" s="45">
        <v>0</v>
      </c>
      <c r="K4721" s="45">
        <v>0</v>
      </c>
      <c r="L4721" s="45">
        <f t="shared" si="269"/>
        <v>0</v>
      </c>
    </row>
    <row r="4722" spans="1:12" x14ac:dyDescent="0.25">
      <c r="A4722" s="313"/>
      <c r="B4722" s="322" t="s">
        <v>53</v>
      </c>
      <c r="C4722" s="322"/>
      <c r="D4722" s="322"/>
      <c r="E4722" s="322"/>
      <c r="F4722" s="45">
        <v>0</v>
      </c>
      <c r="G4722" s="45">
        <v>0</v>
      </c>
      <c r="H4722" s="45">
        <v>0</v>
      </c>
      <c r="I4722" s="45">
        <v>0</v>
      </c>
      <c r="J4722" s="45">
        <v>0</v>
      </c>
      <c r="K4722" s="45">
        <v>0</v>
      </c>
      <c r="L4722" s="45">
        <f t="shared" si="269"/>
        <v>0</v>
      </c>
    </row>
    <row r="4723" spans="1:12" x14ac:dyDescent="0.25">
      <c r="A4723" s="313"/>
      <c r="B4723" s="322" t="s">
        <v>54</v>
      </c>
      <c r="C4723" s="322"/>
      <c r="D4723" s="322"/>
      <c r="E4723" s="322"/>
      <c r="F4723" s="45">
        <v>0</v>
      </c>
      <c r="G4723" s="45">
        <v>0</v>
      </c>
      <c r="H4723" s="45">
        <v>0</v>
      </c>
      <c r="I4723" s="45">
        <v>0</v>
      </c>
      <c r="J4723" s="45">
        <v>0</v>
      </c>
      <c r="K4723" s="45">
        <v>0</v>
      </c>
      <c r="L4723" s="45">
        <f t="shared" si="269"/>
        <v>0</v>
      </c>
    </row>
    <row r="4724" spans="1:12" x14ac:dyDescent="0.25">
      <c r="A4724" s="313"/>
      <c r="B4724" s="322" t="s">
        <v>45</v>
      </c>
      <c r="C4724" s="322"/>
      <c r="D4724" s="322"/>
      <c r="E4724" s="322"/>
      <c r="F4724" s="45">
        <v>0</v>
      </c>
      <c r="G4724" s="45">
        <v>0</v>
      </c>
      <c r="H4724" s="45">
        <v>0</v>
      </c>
      <c r="I4724" s="45">
        <v>0</v>
      </c>
      <c r="J4724" s="45">
        <v>0</v>
      </c>
      <c r="K4724" s="45">
        <v>0</v>
      </c>
      <c r="L4724" s="45">
        <f t="shared" si="269"/>
        <v>0</v>
      </c>
    </row>
    <row r="4725" spans="1:12" x14ac:dyDescent="0.25">
      <c r="A4725" s="79" t="s">
        <v>55</v>
      </c>
      <c r="B4725" s="2" t="s">
        <v>56</v>
      </c>
      <c r="C4725" s="322"/>
      <c r="D4725" s="322"/>
      <c r="E4725" s="322"/>
      <c r="F4725" s="41">
        <v>0</v>
      </c>
      <c r="G4725" s="41">
        <v>0</v>
      </c>
      <c r="H4725" s="41">
        <v>0</v>
      </c>
      <c r="I4725" s="41">
        <f>SUM(I4726:I4732)</f>
        <v>1159744.8999999999</v>
      </c>
      <c r="J4725" s="41">
        <f>SUM(J4726:J4734)</f>
        <v>1815040.8499999999</v>
      </c>
      <c r="K4725" s="41">
        <f>SUM(K4726:K4734)</f>
        <v>0</v>
      </c>
      <c r="L4725" s="41">
        <f>SUM(L4726:L4735)</f>
        <v>2974785.75</v>
      </c>
    </row>
    <row r="4726" spans="1:12" x14ac:dyDescent="0.25">
      <c r="A4726" s="313"/>
      <c r="B4726" s="322" t="s">
        <v>57</v>
      </c>
      <c r="C4726" s="322"/>
      <c r="D4726" s="322"/>
      <c r="E4726" s="322"/>
      <c r="F4726" s="45">
        <v>0</v>
      </c>
      <c r="G4726" s="45">
        <v>0</v>
      </c>
      <c r="H4726" s="45">
        <v>0</v>
      </c>
      <c r="I4726" s="45">
        <v>21210.5</v>
      </c>
      <c r="J4726" s="45">
        <v>875847.31</v>
      </c>
      <c r="K4726" s="45">
        <v>0</v>
      </c>
      <c r="L4726" s="45">
        <f>SUM(F4726:K4726)</f>
        <v>897057.81</v>
      </c>
    </row>
    <row r="4727" spans="1:12" x14ac:dyDescent="0.25">
      <c r="A4727" s="313"/>
      <c r="B4727" s="322" t="s">
        <v>58</v>
      </c>
      <c r="C4727" s="322"/>
      <c r="D4727" s="322"/>
      <c r="E4727" s="322"/>
      <c r="F4727" s="45">
        <v>0</v>
      </c>
      <c r="G4727" s="45">
        <v>0</v>
      </c>
      <c r="H4727" s="45">
        <v>0</v>
      </c>
      <c r="I4727" s="45">
        <v>0</v>
      </c>
      <c r="J4727" s="45">
        <v>331824.11</v>
      </c>
      <c r="K4727" s="45">
        <v>0</v>
      </c>
      <c r="L4727" s="45">
        <f t="shared" ref="L4727:L4736" si="270">SUM(F4727:K4727)</f>
        <v>331824.11</v>
      </c>
    </row>
    <row r="4728" spans="1:12" x14ac:dyDescent="0.25">
      <c r="A4728" s="313"/>
      <c r="B4728" s="322" t="s">
        <v>59</v>
      </c>
      <c r="C4728" s="322"/>
      <c r="D4728" s="322"/>
      <c r="E4728" s="322"/>
      <c r="F4728" s="45">
        <v>0</v>
      </c>
      <c r="G4728" s="45">
        <v>0</v>
      </c>
      <c r="H4728" s="45">
        <v>0</v>
      </c>
      <c r="I4728" s="45">
        <v>69734.399999999994</v>
      </c>
      <c r="J4728" s="45">
        <v>3398.4</v>
      </c>
      <c r="K4728" s="45">
        <v>0</v>
      </c>
      <c r="L4728" s="45">
        <f t="shared" si="270"/>
        <v>73132.799999999988</v>
      </c>
    </row>
    <row r="4729" spans="1:12" x14ac:dyDescent="0.25">
      <c r="A4729" s="313"/>
      <c r="B4729" s="322" t="s">
        <v>60</v>
      </c>
      <c r="C4729" s="322"/>
      <c r="D4729" s="322"/>
      <c r="E4729" s="322"/>
      <c r="F4729" s="45">
        <v>0</v>
      </c>
      <c r="G4729" s="45">
        <v>0</v>
      </c>
      <c r="H4729" s="45">
        <v>0</v>
      </c>
      <c r="I4729" s="45">
        <v>0</v>
      </c>
      <c r="J4729" s="45">
        <v>27576.6</v>
      </c>
      <c r="K4729" s="45">
        <v>0</v>
      </c>
      <c r="L4729" s="45">
        <f t="shared" si="270"/>
        <v>27576.6</v>
      </c>
    </row>
    <row r="4730" spans="1:12" x14ac:dyDescent="0.25">
      <c r="A4730" s="313"/>
      <c r="B4730" s="322" t="s">
        <v>61</v>
      </c>
      <c r="C4730" s="322"/>
      <c r="D4730" s="322"/>
      <c r="E4730" s="322"/>
      <c r="F4730" s="45">
        <v>0</v>
      </c>
      <c r="G4730" s="45">
        <v>0</v>
      </c>
      <c r="H4730" s="45">
        <v>0</v>
      </c>
      <c r="I4730" s="45">
        <v>0</v>
      </c>
      <c r="J4730" s="45">
        <v>0</v>
      </c>
      <c r="K4730" s="45">
        <v>0</v>
      </c>
      <c r="L4730" s="45">
        <f t="shared" si="270"/>
        <v>0</v>
      </c>
    </row>
    <row r="4731" spans="1:12" x14ac:dyDescent="0.25">
      <c r="A4731" s="313"/>
      <c r="B4731" s="322" t="s">
        <v>62</v>
      </c>
      <c r="C4731" s="322"/>
      <c r="D4731" s="322"/>
      <c r="E4731" s="322"/>
      <c r="F4731" s="45">
        <v>0</v>
      </c>
      <c r="G4731" s="45">
        <v>0</v>
      </c>
      <c r="H4731" s="45">
        <v>0</v>
      </c>
      <c r="I4731" s="45">
        <v>1068800</v>
      </c>
      <c r="J4731" s="45">
        <v>497380.02</v>
      </c>
      <c r="K4731" s="45">
        <v>0</v>
      </c>
      <c r="L4731" s="45">
        <f t="shared" si="270"/>
        <v>1566180.02</v>
      </c>
    </row>
    <row r="4732" spans="1:12" x14ac:dyDescent="0.25">
      <c r="A4732" s="313"/>
      <c r="B4732" s="322" t="s">
        <v>63</v>
      </c>
      <c r="C4732" s="322"/>
      <c r="D4732" s="322"/>
      <c r="E4732" s="322"/>
      <c r="F4732" s="45">
        <v>0</v>
      </c>
      <c r="G4732" s="45">
        <v>0</v>
      </c>
      <c r="H4732" s="45">
        <v>0</v>
      </c>
      <c r="I4732" s="45">
        <v>0</v>
      </c>
      <c r="J4732" s="45">
        <v>0</v>
      </c>
      <c r="K4732" s="45">
        <v>0</v>
      </c>
      <c r="L4732" s="45">
        <f t="shared" si="270"/>
        <v>0</v>
      </c>
    </row>
    <row r="4733" spans="1:12" x14ac:dyDescent="0.25">
      <c r="A4733" s="313"/>
      <c r="B4733" s="322" t="s">
        <v>64</v>
      </c>
      <c r="C4733" s="322"/>
      <c r="D4733" s="322"/>
      <c r="E4733" s="322"/>
      <c r="F4733" s="45">
        <v>0</v>
      </c>
      <c r="G4733" s="45">
        <v>0</v>
      </c>
      <c r="H4733" s="45">
        <v>0</v>
      </c>
      <c r="I4733" s="45">
        <v>0</v>
      </c>
      <c r="J4733" s="45">
        <v>0</v>
      </c>
      <c r="K4733" s="45">
        <v>0</v>
      </c>
      <c r="L4733" s="45">
        <f t="shared" si="270"/>
        <v>0</v>
      </c>
    </row>
    <row r="4734" spans="1:12" x14ac:dyDescent="0.25">
      <c r="A4734" s="313"/>
      <c r="B4734" s="322" t="s">
        <v>65</v>
      </c>
      <c r="C4734" s="322"/>
      <c r="D4734" s="322"/>
      <c r="E4734" s="322"/>
      <c r="F4734" s="45">
        <v>0</v>
      </c>
      <c r="G4734" s="45">
        <v>0</v>
      </c>
      <c r="H4734" s="45">
        <v>0</v>
      </c>
      <c r="I4734" s="45">
        <v>0</v>
      </c>
      <c r="J4734" s="45">
        <v>79014.41</v>
      </c>
      <c r="K4734" s="45">
        <v>0</v>
      </c>
      <c r="L4734" s="45">
        <f t="shared" si="270"/>
        <v>79014.41</v>
      </c>
    </row>
    <row r="4735" spans="1:12" x14ac:dyDescent="0.25">
      <c r="A4735" s="313"/>
      <c r="B4735" s="322" t="s">
        <v>66</v>
      </c>
      <c r="C4735" s="322"/>
      <c r="D4735" s="322"/>
      <c r="E4735" s="322"/>
      <c r="F4735" s="45">
        <v>0</v>
      </c>
      <c r="G4735" s="45">
        <v>0</v>
      </c>
      <c r="H4735" s="45">
        <v>0</v>
      </c>
      <c r="I4735" s="45">
        <v>0</v>
      </c>
      <c r="J4735" s="45">
        <v>0</v>
      </c>
      <c r="K4735" s="45">
        <v>0</v>
      </c>
      <c r="L4735" s="45">
        <f t="shared" si="270"/>
        <v>0</v>
      </c>
    </row>
    <row r="4736" spans="1:12" x14ac:dyDescent="0.25">
      <c r="A4736" s="313"/>
      <c r="B4736" s="322" t="s">
        <v>67</v>
      </c>
      <c r="C4736" s="322"/>
      <c r="D4736" s="322"/>
      <c r="E4736" s="322"/>
      <c r="F4736" s="45">
        <v>0</v>
      </c>
      <c r="G4736" s="45">
        <v>0</v>
      </c>
      <c r="H4736" s="45">
        <v>0</v>
      </c>
      <c r="I4736" s="45">
        <v>0</v>
      </c>
      <c r="J4736" s="45">
        <v>0</v>
      </c>
      <c r="K4736" s="45">
        <v>0</v>
      </c>
      <c r="L4736" s="45">
        <f t="shared" si="270"/>
        <v>0</v>
      </c>
    </row>
    <row r="4737" spans="1:12" x14ac:dyDescent="0.25">
      <c r="A4737" s="79" t="s">
        <v>68</v>
      </c>
      <c r="B4737" s="2" t="s">
        <v>69</v>
      </c>
      <c r="C4737" s="322"/>
      <c r="D4737" s="322"/>
      <c r="E4737" s="322"/>
      <c r="F4737" s="41">
        <v>0</v>
      </c>
      <c r="G4737" s="41">
        <v>0</v>
      </c>
      <c r="H4737" s="41">
        <v>0</v>
      </c>
      <c r="I4737" s="41">
        <v>0</v>
      </c>
      <c r="J4737" s="41">
        <v>0</v>
      </c>
      <c r="K4737" s="41">
        <v>0</v>
      </c>
      <c r="L4737" s="41">
        <v>0</v>
      </c>
    </row>
    <row r="4738" spans="1:12" x14ac:dyDescent="0.25">
      <c r="A4738" s="79"/>
      <c r="B4738" s="322" t="s">
        <v>70</v>
      </c>
      <c r="C4738" s="322"/>
      <c r="D4738" s="322"/>
      <c r="E4738" s="322"/>
      <c r="F4738" s="45">
        <v>0</v>
      </c>
      <c r="G4738" s="45">
        <v>0</v>
      </c>
      <c r="H4738" s="45">
        <v>0</v>
      </c>
      <c r="I4738" s="45">
        <v>0</v>
      </c>
      <c r="J4738" s="45">
        <v>0</v>
      </c>
      <c r="K4738" s="45">
        <v>0</v>
      </c>
      <c r="L4738" s="45">
        <f>SUM(F4738:F4738)</f>
        <v>0</v>
      </c>
    </row>
    <row r="4739" spans="1:12" x14ac:dyDescent="0.25">
      <c r="A4739" s="79"/>
      <c r="B4739" s="322" t="s">
        <v>71</v>
      </c>
      <c r="C4739" s="322"/>
      <c r="D4739" s="322"/>
      <c r="E4739" s="322"/>
      <c r="F4739" s="45">
        <v>0</v>
      </c>
      <c r="G4739" s="45">
        <v>0</v>
      </c>
      <c r="H4739" s="45">
        <v>0</v>
      </c>
      <c r="I4739" s="45">
        <v>0</v>
      </c>
      <c r="J4739" s="45">
        <v>0</v>
      </c>
      <c r="K4739" s="45">
        <v>0</v>
      </c>
      <c r="L4739" s="45">
        <f>SUM(F4739:F4739)</f>
        <v>0</v>
      </c>
    </row>
    <row r="4740" spans="1:12" x14ac:dyDescent="0.25">
      <c r="A4740" s="79"/>
      <c r="B4740" s="322" t="s">
        <v>72</v>
      </c>
      <c r="C4740" s="322"/>
      <c r="D4740" s="322"/>
      <c r="E4740" s="322"/>
      <c r="F4740" s="45">
        <v>0</v>
      </c>
      <c r="G4740" s="45">
        <v>0</v>
      </c>
      <c r="H4740" s="45">
        <v>0</v>
      </c>
      <c r="I4740" s="45">
        <v>0</v>
      </c>
      <c r="J4740" s="45">
        <v>0</v>
      </c>
      <c r="K4740" s="45">
        <v>0</v>
      </c>
      <c r="L4740" s="45">
        <f>SUM(F4740:F4740)</f>
        <v>0</v>
      </c>
    </row>
    <row r="4741" spans="1:12" x14ac:dyDescent="0.25">
      <c r="A4741" s="79"/>
      <c r="B4741" s="322" t="s">
        <v>73</v>
      </c>
      <c r="C4741" s="322"/>
      <c r="D4741" s="322"/>
      <c r="E4741" s="322"/>
      <c r="F4741" s="45">
        <v>0</v>
      </c>
      <c r="G4741" s="45">
        <v>0</v>
      </c>
      <c r="H4741" s="45">
        <v>0</v>
      </c>
      <c r="I4741" s="45">
        <v>0</v>
      </c>
      <c r="J4741" s="45">
        <v>0</v>
      </c>
      <c r="K4741" s="45">
        <v>0</v>
      </c>
      <c r="L4741" s="45">
        <f>SUM(F4741:F4741)</f>
        <v>0</v>
      </c>
    </row>
    <row r="4742" spans="1:12" x14ac:dyDescent="0.25">
      <c r="A4742" s="79"/>
      <c r="B4742" s="322" t="s">
        <v>74</v>
      </c>
      <c r="C4742" s="322"/>
      <c r="D4742" s="322"/>
      <c r="E4742" s="322"/>
      <c r="F4742" s="45">
        <v>0</v>
      </c>
      <c r="G4742" s="45">
        <v>0</v>
      </c>
      <c r="H4742" s="45">
        <v>0</v>
      </c>
      <c r="I4742" s="45">
        <v>0</v>
      </c>
      <c r="J4742" s="45">
        <v>0</v>
      </c>
      <c r="K4742" s="45">
        <v>0</v>
      </c>
      <c r="L4742" s="45">
        <f>SUM(F4742:F4742)</f>
        <v>0</v>
      </c>
    </row>
    <row r="4743" spans="1:12" x14ac:dyDescent="0.25">
      <c r="A4743" s="79" t="s">
        <v>75</v>
      </c>
      <c r="B4743" s="2" t="s">
        <v>76</v>
      </c>
      <c r="C4743" s="322"/>
      <c r="D4743" s="322"/>
      <c r="E4743" s="322"/>
      <c r="F4743" s="41">
        <v>0</v>
      </c>
      <c r="G4743" s="41">
        <v>0</v>
      </c>
      <c r="H4743" s="41">
        <v>0</v>
      </c>
      <c r="I4743" s="41">
        <v>0</v>
      </c>
      <c r="J4743" s="45">
        <v>0</v>
      </c>
      <c r="K4743" s="45">
        <v>0</v>
      </c>
      <c r="L4743" s="41">
        <v>0</v>
      </c>
    </row>
    <row r="4744" spans="1:12" x14ac:dyDescent="0.25">
      <c r="A4744" s="79"/>
      <c r="B4744" s="2" t="s">
        <v>77</v>
      </c>
      <c r="C4744" s="322"/>
      <c r="D4744" s="322"/>
      <c r="E4744" s="322"/>
      <c r="F4744" s="45">
        <v>0</v>
      </c>
      <c r="G4744" s="45">
        <v>0</v>
      </c>
      <c r="H4744" s="45">
        <v>0</v>
      </c>
      <c r="I4744" s="45">
        <v>0</v>
      </c>
      <c r="J4744" s="45">
        <v>0</v>
      </c>
      <c r="K4744" s="45">
        <v>0</v>
      </c>
      <c r="L4744" s="45">
        <f>SUM(F4744:F4744)</f>
        <v>0</v>
      </c>
    </row>
    <row r="4745" spans="1:12" x14ac:dyDescent="0.25">
      <c r="A4745" s="79"/>
      <c r="B4745" s="322" t="s">
        <v>78</v>
      </c>
      <c r="C4745" s="322"/>
      <c r="D4745" s="322"/>
      <c r="E4745" s="322"/>
      <c r="F4745" s="45">
        <v>0</v>
      </c>
      <c r="G4745" s="45">
        <v>0</v>
      </c>
      <c r="H4745" s="45">
        <v>0</v>
      </c>
      <c r="I4745" s="45">
        <v>0</v>
      </c>
      <c r="J4745" s="45">
        <v>0</v>
      </c>
      <c r="K4745" s="45">
        <v>0</v>
      </c>
      <c r="L4745" s="45">
        <f>SUM(F4745:F4745)</f>
        <v>0</v>
      </c>
    </row>
    <row r="4746" spans="1:12" x14ac:dyDescent="0.25">
      <c r="A4746" s="79"/>
      <c r="B4746" s="322" t="s">
        <v>79</v>
      </c>
      <c r="C4746" s="322"/>
      <c r="D4746" s="322"/>
      <c r="E4746" s="322"/>
      <c r="F4746" s="45">
        <v>0</v>
      </c>
      <c r="G4746" s="45">
        <v>0</v>
      </c>
      <c r="H4746" s="45">
        <v>0</v>
      </c>
      <c r="I4746" s="45">
        <v>0</v>
      </c>
      <c r="J4746" s="45">
        <v>0</v>
      </c>
      <c r="K4746" s="45">
        <v>0</v>
      </c>
      <c r="L4746" s="45">
        <f>SUM(F4746:F4746)</f>
        <v>0</v>
      </c>
    </row>
    <row r="4747" spans="1:12" x14ac:dyDescent="0.25">
      <c r="A4747" s="79"/>
      <c r="B4747" s="322" t="s">
        <v>80</v>
      </c>
      <c r="C4747" s="322"/>
      <c r="D4747" s="322"/>
      <c r="E4747" s="322"/>
      <c r="F4747" s="45">
        <v>0</v>
      </c>
      <c r="G4747" s="45">
        <v>0</v>
      </c>
      <c r="H4747" s="45">
        <v>0</v>
      </c>
      <c r="I4747" s="45">
        <v>0</v>
      </c>
      <c r="J4747" s="45">
        <v>0</v>
      </c>
      <c r="K4747" s="45">
        <v>0</v>
      </c>
      <c r="L4747" s="45">
        <f>SUM(F4747:F4747)</f>
        <v>0</v>
      </c>
    </row>
    <row r="4748" spans="1:12" x14ac:dyDescent="0.25">
      <c r="A4748" s="79" t="s">
        <v>81</v>
      </c>
      <c r="B4748" s="2" t="s">
        <v>82</v>
      </c>
      <c r="C4748" s="322"/>
      <c r="D4748" s="322"/>
      <c r="E4748" s="322"/>
      <c r="F4748" s="41">
        <v>0</v>
      </c>
      <c r="G4748" s="41">
        <v>0</v>
      </c>
      <c r="H4748" s="41">
        <v>0</v>
      </c>
      <c r="I4748" s="41">
        <v>0</v>
      </c>
      <c r="J4748" s="45">
        <v>0</v>
      </c>
      <c r="K4748" s="45">
        <v>0</v>
      </c>
      <c r="L4748" s="41">
        <v>0</v>
      </c>
    </row>
    <row r="4749" spans="1:12" x14ac:dyDescent="0.25">
      <c r="A4749" s="79"/>
      <c r="B4749" s="322" t="s">
        <v>83</v>
      </c>
      <c r="C4749" s="322"/>
      <c r="D4749" s="322"/>
      <c r="E4749" s="322"/>
      <c r="F4749" s="45">
        <v>0</v>
      </c>
      <c r="G4749" s="45">
        <v>0</v>
      </c>
      <c r="H4749" s="45">
        <v>0</v>
      </c>
      <c r="I4749" s="45">
        <v>0</v>
      </c>
      <c r="J4749" s="45">
        <v>0</v>
      </c>
      <c r="K4749" s="45">
        <v>0</v>
      </c>
      <c r="L4749" s="45">
        <f>SUM(F4749:F4749)</f>
        <v>0</v>
      </c>
    </row>
    <row r="4750" spans="1:12" x14ac:dyDescent="0.25">
      <c r="A4750" s="79"/>
      <c r="B4750" s="322" t="s">
        <v>84</v>
      </c>
      <c r="C4750" s="322"/>
      <c r="D4750" s="322"/>
      <c r="E4750" s="322"/>
      <c r="F4750" s="45">
        <v>0</v>
      </c>
      <c r="G4750" s="45">
        <v>0</v>
      </c>
      <c r="H4750" s="45">
        <v>0</v>
      </c>
      <c r="I4750" s="45">
        <v>0</v>
      </c>
      <c r="J4750" s="45">
        <v>0</v>
      </c>
      <c r="K4750" s="45">
        <v>0</v>
      </c>
      <c r="L4750" s="45">
        <f>SUM(F4750:F4750)</f>
        <v>0</v>
      </c>
    </row>
    <row r="4751" spans="1:12" x14ac:dyDescent="0.25">
      <c r="A4751" s="79"/>
      <c r="B4751" s="322" t="s">
        <v>85</v>
      </c>
      <c r="C4751" s="322"/>
      <c r="D4751" s="322"/>
      <c r="E4751" s="322"/>
      <c r="F4751" s="45">
        <v>0</v>
      </c>
      <c r="G4751" s="45">
        <v>0</v>
      </c>
      <c r="H4751" s="45">
        <v>0</v>
      </c>
      <c r="I4751" s="45">
        <v>0</v>
      </c>
      <c r="J4751" s="45">
        <v>0</v>
      </c>
      <c r="K4751" s="45">
        <v>0</v>
      </c>
      <c r="L4751" s="45">
        <f>SUM(F4751:F4751)</f>
        <v>0</v>
      </c>
    </row>
    <row r="4752" spans="1:12" x14ac:dyDescent="0.25">
      <c r="A4752" s="79"/>
      <c r="B4752" s="322" t="s">
        <v>86</v>
      </c>
      <c r="C4752" s="322"/>
      <c r="D4752" s="322"/>
      <c r="E4752" s="322"/>
      <c r="F4752" s="45">
        <v>0</v>
      </c>
      <c r="G4752" s="45">
        <v>0</v>
      </c>
      <c r="H4752" s="45">
        <v>0</v>
      </c>
      <c r="I4752" s="45">
        <v>0</v>
      </c>
      <c r="J4752" s="45">
        <v>0</v>
      </c>
      <c r="K4752" s="45">
        <v>0</v>
      </c>
      <c r="L4752" s="45">
        <f>SUM(F4752:F4752)</f>
        <v>0</v>
      </c>
    </row>
    <row r="4753" spans="1:12" x14ac:dyDescent="0.25">
      <c r="A4753" s="313"/>
      <c r="B4753" s="322" t="s">
        <v>87</v>
      </c>
      <c r="C4753" s="322"/>
      <c r="D4753" s="322"/>
      <c r="E4753" s="322"/>
      <c r="F4753" s="45">
        <v>0</v>
      </c>
      <c r="G4753" s="45">
        <v>0</v>
      </c>
      <c r="H4753" s="45">
        <v>0</v>
      </c>
      <c r="I4753" s="45">
        <v>0</v>
      </c>
      <c r="J4753" s="45">
        <v>0</v>
      </c>
      <c r="K4753" s="45">
        <v>0</v>
      </c>
      <c r="L4753" s="45">
        <f>SUM(F4753:F4753)</f>
        <v>0</v>
      </c>
    </row>
    <row r="4754" spans="1:12" x14ac:dyDescent="0.25">
      <c r="A4754" s="313"/>
      <c r="B4754" s="2" t="s">
        <v>88</v>
      </c>
      <c r="C4754" s="322"/>
      <c r="D4754" s="322"/>
      <c r="E4754" s="322"/>
      <c r="F4754" s="61">
        <f>+F4688+F4669+F4675</f>
        <v>26071163.659999996</v>
      </c>
      <c r="G4754" s="61">
        <f>+G4688+G4669+G4675</f>
        <v>23351036.780000001</v>
      </c>
      <c r="H4754" s="61">
        <f>+H4688+H4669+H4675</f>
        <v>24549984.219999999</v>
      </c>
      <c r="I4754" s="61">
        <f>+I4688+I4669+I4675+I4725</f>
        <v>28810245.789999995</v>
      </c>
      <c r="J4754" s="61">
        <f>+J4688+J4669+J4675+J4725</f>
        <v>45959617.239999995</v>
      </c>
      <c r="K4754" s="61">
        <f>+K4688+K4669+K4675+K4725</f>
        <v>24861127.640000001</v>
      </c>
      <c r="L4754" s="61">
        <f>+L4688+L4675+L4669+L4725</f>
        <v>173603175.32999998</v>
      </c>
    </row>
    <row r="4755" spans="1:12" x14ac:dyDescent="0.25">
      <c r="A4755" s="313"/>
      <c r="B4755" s="2"/>
      <c r="C4755" s="322"/>
      <c r="D4755" s="322"/>
      <c r="E4755" s="322"/>
      <c r="F4755" s="45"/>
      <c r="G4755" s="45"/>
      <c r="H4755" s="45"/>
      <c r="I4755" s="45"/>
      <c r="J4755" s="45"/>
      <c r="K4755" s="45"/>
      <c r="L4755" s="45"/>
    </row>
    <row r="4756" spans="1:12" x14ac:dyDescent="0.25">
      <c r="A4756" s="313"/>
      <c r="B4756" s="2" t="s">
        <v>231</v>
      </c>
      <c r="C4756" s="322"/>
      <c r="D4756" s="322"/>
      <c r="E4756" s="322"/>
      <c r="F4756" s="45">
        <v>0</v>
      </c>
      <c r="G4756" s="45">
        <v>115767</v>
      </c>
      <c r="H4756" s="45">
        <v>-115767</v>
      </c>
      <c r="I4756" s="45">
        <v>0</v>
      </c>
      <c r="J4756" s="45">
        <v>0</v>
      </c>
      <c r="K4756" s="45">
        <v>0</v>
      </c>
      <c r="L4756" s="324">
        <f t="shared" ref="L4756:L4762" si="271">SUM(F4756:J4756)</f>
        <v>0</v>
      </c>
    </row>
    <row r="4757" spans="1:12" x14ac:dyDescent="0.25">
      <c r="A4757" s="313"/>
      <c r="B4757" s="2" t="s">
        <v>230</v>
      </c>
      <c r="C4757" s="322"/>
      <c r="D4757" s="322"/>
      <c r="E4757" s="322"/>
      <c r="F4757" s="45">
        <v>136.99</v>
      </c>
      <c r="G4757" s="45">
        <v>-136.99</v>
      </c>
      <c r="H4757" s="45">
        <v>0</v>
      </c>
      <c r="I4757" s="45">
        <v>0</v>
      </c>
      <c r="J4757" s="45">
        <v>0</v>
      </c>
      <c r="K4757" s="45">
        <v>0</v>
      </c>
      <c r="L4757" s="324">
        <f t="shared" si="271"/>
        <v>0</v>
      </c>
    </row>
    <row r="4758" spans="1:12" x14ac:dyDescent="0.25">
      <c r="A4758" s="313"/>
      <c r="B4758" s="2" t="s">
        <v>232</v>
      </c>
      <c r="C4758" s="322"/>
      <c r="D4758" s="322"/>
      <c r="E4758" s="322"/>
      <c r="F4758" s="45">
        <v>0</v>
      </c>
      <c r="G4758" s="45">
        <v>0</v>
      </c>
      <c r="H4758" s="45">
        <v>4761.6000000000004</v>
      </c>
      <c r="I4758" s="45">
        <f>-H4758</f>
        <v>-4761.6000000000004</v>
      </c>
      <c r="J4758" s="45">
        <v>0</v>
      </c>
      <c r="K4758" s="45">
        <v>0</v>
      </c>
      <c r="L4758" s="324">
        <f t="shared" si="271"/>
        <v>0</v>
      </c>
    </row>
    <row r="4759" spans="1:12" x14ac:dyDescent="0.25">
      <c r="A4759" s="313"/>
      <c r="B4759" s="2" t="s">
        <v>234</v>
      </c>
      <c r="C4759" s="322"/>
      <c r="D4759" s="322"/>
      <c r="E4759" s="322"/>
      <c r="F4759" s="45">
        <v>0</v>
      </c>
      <c r="G4759" s="45">
        <v>0</v>
      </c>
      <c r="H4759" s="45">
        <v>87792</v>
      </c>
      <c r="I4759" s="45">
        <f t="shared" ref="I4759:I4760" si="272">-H4759</f>
        <v>-87792</v>
      </c>
      <c r="J4759" s="45">
        <v>0</v>
      </c>
      <c r="K4759" s="45">
        <v>0</v>
      </c>
      <c r="L4759" s="324">
        <f t="shared" si="271"/>
        <v>0</v>
      </c>
    </row>
    <row r="4760" spans="1:12" x14ac:dyDescent="0.25">
      <c r="A4760" s="313"/>
      <c r="B4760" s="2" t="s">
        <v>233</v>
      </c>
      <c r="C4760" s="322"/>
      <c r="D4760" s="322"/>
      <c r="E4760" s="322"/>
      <c r="F4760" s="45">
        <v>0</v>
      </c>
      <c r="G4760" s="45">
        <v>0</v>
      </c>
      <c r="H4760" s="45">
        <v>944000</v>
      </c>
      <c r="I4760" s="45">
        <f t="shared" si="272"/>
        <v>-944000</v>
      </c>
      <c r="J4760" s="45">
        <v>0</v>
      </c>
      <c r="K4760" s="45">
        <v>0</v>
      </c>
      <c r="L4760" s="324">
        <f t="shared" si="271"/>
        <v>0</v>
      </c>
    </row>
    <row r="4761" spans="1:12" x14ac:dyDescent="0.25">
      <c r="A4761" s="79"/>
      <c r="B4761" s="2" t="s">
        <v>235</v>
      </c>
      <c r="C4761" s="322"/>
      <c r="D4761" s="322"/>
      <c r="E4761" s="322"/>
      <c r="F4761" s="45">
        <v>0</v>
      </c>
      <c r="G4761" s="45">
        <v>0</v>
      </c>
      <c r="H4761" s="45">
        <v>0</v>
      </c>
      <c r="I4761" s="45">
        <v>0</v>
      </c>
      <c r="J4761" s="45">
        <f>-195333.58-44981.85</f>
        <v>-240315.43</v>
      </c>
      <c r="K4761" s="45">
        <v>0</v>
      </c>
      <c r="L4761" s="324">
        <f t="shared" si="271"/>
        <v>-240315.43</v>
      </c>
    </row>
    <row r="4762" spans="1:12" x14ac:dyDescent="0.25">
      <c r="A4762" s="79"/>
      <c r="B4762" s="2" t="s">
        <v>226</v>
      </c>
      <c r="C4762" s="322"/>
      <c r="D4762" s="322"/>
      <c r="E4762" s="322"/>
      <c r="F4762" s="45">
        <v>0</v>
      </c>
      <c r="G4762" s="45">
        <v>0</v>
      </c>
      <c r="H4762" s="45">
        <v>0</v>
      </c>
      <c r="I4762" s="45">
        <v>0</v>
      </c>
      <c r="J4762" s="45">
        <v>-14700</v>
      </c>
      <c r="K4762" s="45">
        <v>0</v>
      </c>
      <c r="L4762" s="324">
        <f t="shared" si="271"/>
        <v>-14700</v>
      </c>
    </row>
    <row r="4763" spans="1:12" x14ac:dyDescent="0.25">
      <c r="A4763" s="79"/>
      <c r="B4763" s="2"/>
      <c r="C4763" s="322"/>
      <c r="D4763" s="322"/>
      <c r="E4763" s="322"/>
      <c r="F4763" s="45"/>
      <c r="G4763" s="45"/>
      <c r="H4763" s="45"/>
      <c r="I4763" s="45"/>
      <c r="J4763" s="45"/>
      <c r="K4763" s="45">
        <v>0</v>
      </c>
      <c r="L4763" s="324"/>
    </row>
    <row r="4764" spans="1:12" x14ac:dyDescent="0.25">
      <c r="A4764" s="79"/>
      <c r="B4764" s="2" t="s">
        <v>228</v>
      </c>
      <c r="C4764" s="322"/>
      <c r="D4764" s="322"/>
      <c r="E4764" s="322"/>
      <c r="F4764" s="45">
        <v>0</v>
      </c>
      <c r="G4764" s="45">
        <v>0</v>
      </c>
      <c r="H4764" s="45">
        <v>0</v>
      </c>
      <c r="I4764" s="45">
        <v>0</v>
      </c>
      <c r="J4764" s="45">
        <v>0</v>
      </c>
      <c r="K4764" s="45">
        <v>0</v>
      </c>
      <c r="L4764" s="324">
        <f>SUM(F4764:I4764)</f>
        <v>0</v>
      </c>
    </row>
    <row r="4765" spans="1:12" x14ac:dyDescent="0.25">
      <c r="A4765" s="79" t="s">
        <v>89</v>
      </c>
      <c r="B4765" s="2" t="s">
        <v>90</v>
      </c>
      <c r="C4765" s="322"/>
      <c r="D4765" s="322"/>
      <c r="E4765" s="322"/>
      <c r="F4765" s="45">
        <v>0</v>
      </c>
      <c r="G4765" s="45">
        <v>0</v>
      </c>
      <c r="H4765" s="45">
        <v>0</v>
      </c>
      <c r="I4765" s="45">
        <v>0</v>
      </c>
      <c r="J4765" s="45">
        <v>0</v>
      </c>
      <c r="K4765" s="45">
        <v>0</v>
      </c>
      <c r="L4765" s="324">
        <f>SUM(F4765:G4765)</f>
        <v>0</v>
      </c>
    </row>
    <row r="4766" spans="1:12" x14ac:dyDescent="0.25">
      <c r="A4766" s="79" t="s">
        <v>91</v>
      </c>
      <c r="B4766" s="2" t="s">
        <v>92</v>
      </c>
      <c r="C4766" s="322"/>
      <c r="D4766" s="322"/>
      <c r="E4766" s="322"/>
      <c r="F4766" s="41">
        <v>0</v>
      </c>
      <c r="G4766" s="41">
        <v>0</v>
      </c>
      <c r="H4766" s="41">
        <v>0</v>
      </c>
      <c r="I4766" s="41">
        <v>0</v>
      </c>
      <c r="J4766" s="41">
        <v>0</v>
      </c>
      <c r="K4766" s="41">
        <v>0</v>
      </c>
      <c r="L4766" s="41">
        <v>0</v>
      </c>
    </row>
    <row r="4767" spans="1:12" x14ac:dyDescent="0.25">
      <c r="A4767" s="313"/>
      <c r="B4767" s="322" t="s">
        <v>93</v>
      </c>
      <c r="C4767" s="322"/>
      <c r="D4767" s="322" t="s">
        <v>94</v>
      </c>
      <c r="E4767" s="322"/>
      <c r="F4767" s="45">
        <v>0</v>
      </c>
      <c r="G4767" s="45">
        <v>0</v>
      </c>
      <c r="H4767" s="45">
        <v>0</v>
      </c>
      <c r="I4767" s="45">
        <v>0</v>
      </c>
      <c r="J4767" s="45">
        <v>0</v>
      </c>
      <c r="K4767" s="45">
        <v>0</v>
      </c>
      <c r="L4767" s="45">
        <v>0</v>
      </c>
    </row>
    <row r="4768" spans="1:12" x14ac:dyDescent="0.25">
      <c r="A4768" s="313"/>
      <c r="B4768" s="322" t="s">
        <v>95</v>
      </c>
      <c r="C4768" s="322"/>
      <c r="D4768" s="322"/>
      <c r="E4768" s="322"/>
      <c r="F4768" s="45">
        <v>0</v>
      </c>
      <c r="G4768" s="45">
        <v>0</v>
      </c>
      <c r="H4768" s="45">
        <v>0</v>
      </c>
      <c r="I4768" s="45">
        <v>0</v>
      </c>
      <c r="J4768" s="45">
        <v>0</v>
      </c>
      <c r="K4768" s="45">
        <v>0</v>
      </c>
      <c r="L4768" s="45">
        <v>0</v>
      </c>
    </row>
    <row r="4769" spans="1:12" x14ac:dyDescent="0.25">
      <c r="A4769" s="79" t="s">
        <v>96</v>
      </c>
      <c r="B4769" s="326" t="s">
        <v>97</v>
      </c>
      <c r="C4769" s="322"/>
      <c r="D4769" s="322"/>
      <c r="E4769" s="322"/>
      <c r="F4769" s="41">
        <v>0</v>
      </c>
      <c r="G4769" s="41">
        <v>0</v>
      </c>
      <c r="H4769" s="41">
        <v>0</v>
      </c>
      <c r="I4769" s="41">
        <v>0</v>
      </c>
      <c r="J4769" s="41">
        <v>0</v>
      </c>
      <c r="K4769" s="41">
        <v>0</v>
      </c>
      <c r="L4769" s="41">
        <v>0</v>
      </c>
    </row>
    <row r="4770" spans="1:12" x14ac:dyDescent="0.25">
      <c r="A4770" s="313"/>
      <c r="B4770" s="322" t="s">
        <v>98</v>
      </c>
      <c r="C4770" s="322"/>
      <c r="D4770" s="322"/>
      <c r="E4770" s="322"/>
      <c r="F4770" s="45">
        <v>0</v>
      </c>
      <c r="G4770" s="45">
        <v>0</v>
      </c>
      <c r="H4770" s="45">
        <v>0</v>
      </c>
      <c r="I4770" s="45">
        <v>0</v>
      </c>
      <c r="J4770" s="45">
        <v>0</v>
      </c>
      <c r="K4770" s="45">
        <v>0</v>
      </c>
      <c r="L4770" s="45">
        <v>0</v>
      </c>
    </row>
    <row r="4771" spans="1:12" x14ac:dyDescent="0.25">
      <c r="A4771" s="313"/>
      <c r="B4771" s="322" t="s">
        <v>99</v>
      </c>
      <c r="C4771" s="322"/>
      <c r="D4771" s="322"/>
      <c r="E4771" s="322"/>
      <c r="F4771" s="45">
        <v>0</v>
      </c>
      <c r="G4771" s="45">
        <v>0</v>
      </c>
      <c r="H4771" s="45">
        <v>0</v>
      </c>
      <c r="I4771" s="45">
        <v>0</v>
      </c>
      <c r="J4771" s="45">
        <v>0</v>
      </c>
      <c r="K4771" s="45">
        <v>0</v>
      </c>
      <c r="L4771" s="45">
        <v>0</v>
      </c>
    </row>
    <row r="4772" spans="1:12" x14ac:dyDescent="0.25">
      <c r="A4772" s="79" t="s">
        <v>100</v>
      </c>
      <c r="B4772" s="2" t="s">
        <v>101</v>
      </c>
      <c r="C4772" s="322"/>
      <c r="D4772" s="322"/>
      <c r="E4772" s="322"/>
      <c r="F4772" s="41">
        <v>0</v>
      </c>
      <c r="G4772" s="41">
        <v>0</v>
      </c>
      <c r="H4772" s="41">
        <v>0</v>
      </c>
      <c r="I4772" s="41">
        <v>0</v>
      </c>
      <c r="J4772" s="41">
        <v>0</v>
      </c>
      <c r="K4772" s="41">
        <v>0</v>
      </c>
      <c r="L4772" s="41">
        <v>0</v>
      </c>
    </row>
    <row r="4773" spans="1:12" x14ac:dyDescent="0.25">
      <c r="A4773" s="313"/>
      <c r="B4773" s="327" t="s">
        <v>102</v>
      </c>
      <c r="C4773" s="322"/>
      <c r="D4773" s="322"/>
      <c r="E4773" s="322"/>
      <c r="F4773" s="45">
        <v>0</v>
      </c>
      <c r="G4773" s="45">
        <v>0</v>
      </c>
      <c r="H4773" s="45">
        <v>0</v>
      </c>
      <c r="I4773" s="45">
        <v>0</v>
      </c>
      <c r="J4773" s="45">
        <v>0</v>
      </c>
      <c r="K4773" s="45">
        <v>0</v>
      </c>
      <c r="L4773" s="45">
        <v>0</v>
      </c>
    </row>
    <row r="4774" spans="1:12" x14ac:dyDescent="0.25">
      <c r="A4774" s="313"/>
      <c r="B4774" s="327" t="s">
        <v>103</v>
      </c>
      <c r="C4774" s="322"/>
      <c r="D4774" s="322"/>
      <c r="E4774" s="322"/>
      <c r="F4774" s="64">
        <v>0</v>
      </c>
      <c r="G4774" s="64">
        <v>1</v>
      </c>
      <c r="H4774" s="64">
        <v>1</v>
      </c>
      <c r="I4774" s="64">
        <v>1</v>
      </c>
      <c r="J4774" s="64">
        <v>0</v>
      </c>
      <c r="K4774" s="64">
        <v>0</v>
      </c>
      <c r="L4774" s="64">
        <v>0</v>
      </c>
    </row>
    <row r="4775" spans="1:12" x14ac:dyDescent="0.25">
      <c r="A4775" s="313"/>
      <c r="B4775" s="2" t="s">
        <v>104</v>
      </c>
      <c r="C4775" s="322"/>
      <c r="D4775" s="322"/>
      <c r="E4775" s="322"/>
      <c r="F4775" s="41">
        <f t="shared" ref="F4775:L4775" si="273">+F4771+F4770+F4769+F4768+F4766+F4765</f>
        <v>0</v>
      </c>
      <c r="G4775" s="41">
        <f t="shared" si="273"/>
        <v>0</v>
      </c>
      <c r="H4775" s="41">
        <f t="shared" si="273"/>
        <v>0</v>
      </c>
      <c r="I4775" s="41">
        <f t="shared" si="273"/>
        <v>0</v>
      </c>
      <c r="J4775" s="41">
        <f t="shared" si="273"/>
        <v>0</v>
      </c>
      <c r="K4775" s="41">
        <f t="shared" ref="K4775" si="274">+K4771+K4770+K4769+K4768+K4766+K4765</f>
        <v>0</v>
      </c>
      <c r="L4775" s="41">
        <f t="shared" si="273"/>
        <v>0</v>
      </c>
    </row>
    <row r="4776" spans="1:12" x14ac:dyDescent="0.25">
      <c r="A4776" s="313"/>
      <c r="B4776" s="2"/>
      <c r="C4776" s="322"/>
      <c r="D4776" s="322"/>
      <c r="E4776" s="322"/>
      <c r="F4776" s="41"/>
      <c r="G4776" s="41"/>
      <c r="H4776" s="41"/>
      <c r="I4776" s="41"/>
      <c r="J4776" s="41"/>
      <c r="K4776" s="41"/>
      <c r="L4776" s="41"/>
    </row>
    <row r="4777" spans="1:12" x14ac:dyDescent="0.25">
      <c r="A4777" s="325"/>
      <c r="B4777" s="325"/>
      <c r="C4777" s="325"/>
      <c r="D4777" s="325"/>
      <c r="E4777" s="325"/>
      <c r="F4777" s="325"/>
      <c r="G4777" s="325"/>
      <c r="H4777" s="325"/>
      <c r="I4777" s="325"/>
      <c r="J4777" s="325"/>
      <c r="K4777" s="325"/>
      <c r="L4777" s="325"/>
    </row>
    <row r="4778" spans="1:12" ht="15.75" thickBot="1" x14ac:dyDescent="0.3">
      <c r="A4778" s="322"/>
      <c r="B4778" s="2" t="s">
        <v>105</v>
      </c>
      <c r="C4778" s="322"/>
      <c r="D4778" s="322"/>
      <c r="E4778" s="322"/>
      <c r="F4778" s="65">
        <f>+F4775+F4754+F4756+F4757</f>
        <v>26071300.649999995</v>
      </c>
      <c r="G4778" s="65">
        <f>+G4775+G4754+G4756+G4757</f>
        <v>23466666.790000003</v>
      </c>
      <c r="H4778" s="65">
        <f>+H4775+H4754+H4756+H4757+H4758+H4759+H4760</f>
        <v>25470770.82</v>
      </c>
      <c r="I4778" s="65">
        <f>+I4775+I4754+I4756+I4757+I4758+I4759+I4760</f>
        <v>27773692.189999994</v>
      </c>
      <c r="J4778" s="65">
        <f>+J4775+J4754+J4756+J4757+J4758+J4759+J4760+J4761+J4762</f>
        <v>45704601.809999995</v>
      </c>
      <c r="K4778" s="65">
        <f>+K4775+K4754+K4756+K4757+K4758+K4759+K4760+K4761+K4762</f>
        <v>24861127.640000001</v>
      </c>
      <c r="L4778" s="65">
        <f>SUM(L4756:L4764)+L4754</f>
        <v>173348159.89999998</v>
      </c>
    </row>
    <row r="4779" spans="1:12" ht="15.75" thickTop="1" x14ac:dyDescent="0.25">
      <c r="A4779" s="322"/>
      <c r="B4779" s="2"/>
      <c r="C4779" s="322"/>
      <c r="D4779" s="322"/>
      <c r="E4779" s="322"/>
      <c r="F4779" s="41"/>
      <c r="G4779" s="41"/>
      <c r="H4779" s="41"/>
      <c r="I4779" s="41"/>
      <c r="J4779" s="41"/>
      <c r="K4779" s="41"/>
      <c r="L4779" s="325"/>
    </row>
    <row r="4780" spans="1:12" x14ac:dyDescent="0.25">
      <c r="A4780" s="322"/>
      <c r="B4780" s="2"/>
      <c r="C4780" s="322"/>
      <c r="D4780" s="322"/>
      <c r="E4780" s="322"/>
      <c r="F4780" s="41"/>
      <c r="G4780" s="41"/>
      <c r="H4780" s="41"/>
      <c r="I4780" s="41"/>
      <c r="J4780" s="41"/>
      <c r="K4780" s="41"/>
      <c r="L4780" s="361"/>
    </row>
    <row r="4781" spans="1:12" x14ac:dyDescent="0.25">
      <c r="A4781" s="322"/>
      <c r="B4781" s="2"/>
      <c r="C4781" s="322"/>
      <c r="D4781" s="322"/>
      <c r="E4781" s="322"/>
      <c r="F4781" s="41" t="s">
        <v>199</v>
      </c>
      <c r="G4781" s="325"/>
      <c r="H4781" s="325"/>
      <c r="I4781" s="325"/>
      <c r="J4781" s="325"/>
      <c r="K4781" s="325"/>
      <c r="L4781" s="324"/>
    </row>
    <row r="4782" spans="1:12" x14ac:dyDescent="0.25">
      <c r="A4782" s="416" t="s">
        <v>106</v>
      </c>
      <c r="B4782" s="416"/>
      <c r="C4782" s="416"/>
      <c r="D4782" s="416"/>
      <c r="E4782" s="416" t="s">
        <v>107</v>
      </c>
      <c r="F4782" s="416"/>
      <c r="G4782" s="416"/>
      <c r="H4782" s="361"/>
      <c r="I4782" s="361"/>
      <c r="J4782" s="361"/>
      <c r="K4782" s="361"/>
      <c r="L4782" s="325"/>
    </row>
    <row r="4783" spans="1:12" x14ac:dyDescent="0.25">
      <c r="A4783" s="329"/>
      <c r="B4783" s="3"/>
      <c r="C4783" s="3"/>
      <c r="D4783" s="325"/>
      <c r="E4783" s="325"/>
      <c r="F4783" s="3"/>
      <c r="G4783" s="345"/>
      <c r="H4783" s="345"/>
      <c r="I4783" s="345"/>
      <c r="J4783" s="345"/>
      <c r="K4783" s="345"/>
      <c r="L4783" s="362"/>
    </row>
    <row r="4784" spans="1:12" x14ac:dyDescent="0.25">
      <c r="A4784" s="3"/>
      <c r="B4784" s="3"/>
      <c r="C4784" s="3"/>
      <c r="D4784" s="325"/>
      <c r="E4784" s="325"/>
      <c r="F4784" s="3"/>
      <c r="G4784" s="3"/>
      <c r="H4784" s="3"/>
      <c r="I4784" s="3"/>
      <c r="J4784" s="3"/>
      <c r="K4784" s="3"/>
      <c r="L4784" s="363"/>
    </row>
    <row r="4785" spans="1:13" x14ac:dyDescent="0.25">
      <c r="A4785" s="412" t="s">
        <v>227</v>
      </c>
      <c r="B4785" s="412"/>
      <c r="C4785" s="412"/>
      <c r="D4785" s="412"/>
      <c r="E4785" s="413" t="s">
        <v>223</v>
      </c>
      <c r="F4785" s="413"/>
      <c r="G4785" s="413"/>
      <c r="H4785" s="362"/>
      <c r="I4785" s="325"/>
      <c r="J4785" s="325"/>
      <c r="K4785" s="325"/>
    </row>
    <row r="4786" spans="1:13" x14ac:dyDescent="0.25">
      <c r="A4786" s="414" t="s">
        <v>108</v>
      </c>
      <c r="B4786" s="414"/>
      <c r="C4786" s="414"/>
      <c r="D4786" s="414"/>
      <c r="E4786" s="415" t="s">
        <v>224</v>
      </c>
      <c r="F4786" s="415"/>
      <c r="G4786" s="415"/>
    </row>
    <row r="4793" spans="1:13" ht="18" x14ac:dyDescent="0.25">
      <c r="A4793" s="312"/>
      <c r="B4793" s="312"/>
      <c r="C4793" s="312"/>
      <c r="D4793" s="312"/>
      <c r="E4793" s="312"/>
      <c r="F4793" s="312"/>
      <c r="G4793" s="312"/>
      <c r="H4793" s="312"/>
      <c r="I4793" s="312"/>
    </row>
    <row r="4794" spans="1:13" ht="15" customHeight="1" x14ac:dyDescent="0.25">
      <c r="A4794" s="409" t="s">
        <v>0</v>
      </c>
      <c r="B4794" s="409"/>
      <c r="C4794" s="409"/>
      <c r="D4794" s="409"/>
      <c r="E4794" s="409"/>
      <c r="F4794" s="409"/>
      <c r="G4794" s="409"/>
      <c r="H4794" s="409"/>
      <c r="I4794" s="409"/>
      <c r="J4794" s="409"/>
      <c r="K4794" s="409"/>
      <c r="L4794" s="409"/>
      <c r="M4794" s="409"/>
    </row>
    <row r="4795" spans="1:13" ht="15" customHeight="1" x14ac:dyDescent="0.25">
      <c r="A4795" s="410" t="s">
        <v>229</v>
      </c>
      <c r="B4795" s="410"/>
      <c r="C4795" s="410"/>
      <c r="D4795" s="410"/>
      <c r="E4795" s="410"/>
      <c r="F4795" s="410"/>
      <c r="G4795" s="410"/>
      <c r="H4795" s="410"/>
      <c r="I4795" s="410"/>
      <c r="J4795" s="410"/>
      <c r="K4795" s="410"/>
      <c r="L4795" s="410"/>
      <c r="M4795" s="410"/>
    </row>
    <row r="4796" spans="1:13" x14ac:dyDescent="0.25">
      <c r="A4796" s="32" t="s">
        <v>3</v>
      </c>
      <c r="B4796" s="33" t="s">
        <v>4</v>
      </c>
      <c r="C4796" s="5"/>
      <c r="D4796" s="5"/>
      <c r="E4796" s="6"/>
      <c r="F4796" s="250" t="s">
        <v>5</v>
      </c>
      <c r="G4796" s="251" t="s">
        <v>6</v>
      </c>
      <c r="H4796" s="348" t="s">
        <v>109</v>
      </c>
      <c r="I4796" s="354" t="s">
        <v>141</v>
      </c>
      <c r="J4796" s="354" t="s">
        <v>142</v>
      </c>
      <c r="K4796" s="354" t="s">
        <v>143</v>
      </c>
      <c r="L4796" s="354" t="s">
        <v>144</v>
      </c>
      <c r="M4796" s="252" t="s">
        <v>7</v>
      </c>
    </row>
    <row r="4797" spans="1:13" x14ac:dyDescent="0.25">
      <c r="A4797" s="316" t="s">
        <v>8</v>
      </c>
      <c r="B4797" s="317" t="s">
        <v>9</v>
      </c>
      <c r="C4797" s="317"/>
      <c r="D4797" s="40"/>
      <c r="E4797" s="40"/>
      <c r="F4797" s="41">
        <f t="shared" ref="F4797:L4797" si="275">SUM(F4798:F4802)</f>
        <v>18623980.59</v>
      </c>
      <c r="G4797" s="41">
        <f t="shared" si="275"/>
        <v>20094134.43</v>
      </c>
      <c r="H4797" s="41">
        <f t="shared" si="275"/>
        <v>20699864.780000001</v>
      </c>
      <c r="I4797" s="41">
        <f t="shared" si="275"/>
        <v>21305145.949999999</v>
      </c>
      <c r="J4797" s="41">
        <f t="shared" si="275"/>
        <v>35093298.869999997</v>
      </c>
      <c r="K4797" s="41">
        <f t="shared" si="275"/>
        <v>19243972.210000001</v>
      </c>
      <c r="L4797" s="41">
        <f t="shared" si="275"/>
        <v>20491333.789999999</v>
      </c>
      <c r="M4797" s="41">
        <f>+M4798+M4799+M4800+M4801+M4802</f>
        <v>155551730.62</v>
      </c>
    </row>
    <row r="4798" spans="1:13" x14ac:dyDescent="0.25">
      <c r="A4798" s="313"/>
      <c r="B4798" s="314" t="s">
        <v>10</v>
      </c>
      <c r="C4798" s="315"/>
      <c r="D4798" s="315"/>
      <c r="E4798" s="40"/>
      <c r="F4798" s="45">
        <v>15498663.82</v>
      </c>
      <c r="G4798" s="45">
        <v>17005330.489999998</v>
      </c>
      <c r="H4798" s="45">
        <v>17606859.66</v>
      </c>
      <c r="I4798" s="45">
        <v>18184491.079999998</v>
      </c>
      <c r="J4798" s="45">
        <v>17215245.579999998</v>
      </c>
      <c r="K4798" s="45">
        <v>16144830.49</v>
      </c>
      <c r="L4798" s="45">
        <v>17362417.469999999</v>
      </c>
      <c r="M4798" s="45">
        <f>SUM(F4798:L4798)</f>
        <v>119017838.58999999</v>
      </c>
    </row>
    <row r="4799" spans="1:13" x14ac:dyDescent="0.25">
      <c r="A4799" s="313"/>
      <c r="B4799" s="314" t="s">
        <v>11</v>
      </c>
      <c r="C4799" s="315"/>
      <c r="D4799" s="315"/>
      <c r="E4799" s="40"/>
      <c r="F4799" s="45">
        <v>740000</v>
      </c>
      <c r="G4799" s="45">
        <v>700000</v>
      </c>
      <c r="H4799" s="45">
        <v>735000</v>
      </c>
      <c r="I4799" s="45">
        <v>735000</v>
      </c>
      <c r="J4799" s="45">
        <v>15482441.92</v>
      </c>
      <c r="K4799" s="45">
        <v>725000</v>
      </c>
      <c r="L4799" s="45">
        <v>740000</v>
      </c>
      <c r="M4799" s="45">
        <f t="shared" ref="M4799:M4802" si="276">SUM(F4799:L4799)</f>
        <v>19857441.920000002</v>
      </c>
    </row>
    <row r="4800" spans="1:13" x14ac:dyDescent="0.25">
      <c r="A4800" s="313"/>
      <c r="B4800" s="314" t="s">
        <v>212</v>
      </c>
      <c r="C4800" s="318"/>
      <c r="D4800" s="318"/>
      <c r="E4800" s="40"/>
      <c r="F4800" s="45">
        <v>0</v>
      </c>
      <c r="G4800" s="45">
        <v>0</v>
      </c>
      <c r="H4800" s="45">
        <v>0</v>
      </c>
      <c r="I4800" s="45">
        <v>0</v>
      </c>
      <c r="J4800" s="45">
        <v>0</v>
      </c>
      <c r="K4800" s="45">
        <v>0</v>
      </c>
      <c r="L4800" s="45">
        <v>0</v>
      </c>
      <c r="M4800" s="45">
        <f t="shared" si="276"/>
        <v>0</v>
      </c>
    </row>
    <row r="4801" spans="1:13" x14ac:dyDescent="0.25">
      <c r="A4801" s="313"/>
      <c r="B4801" s="314" t="s">
        <v>213</v>
      </c>
      <c r="C4801" s="318"/>
      <c r="D4801" s="318"/>
      <c r="E4801" s="40"/>
      <c r="F4801" s="45">
        <v>0</v>
      </c>
      <c r="G4801" s="45">
        <v>0</v>
      </c>
      <c r="H4801" s="45">
        <v>0</v>
      </c>
      <c r="I4801" s="45">
        <v>0</v>
      </c>
      <c r="J4801" s="45">
        <v>0</v>
      </c>
      <c r="K4801" s="45">
        <v>0</v>
      </c>
      <c r="L4801" s="45">
        <v>0</v>
      </c>
      <c r="M4801" s="45">
        <f t="shared" si="276"/>
        <v>0</v>
      </c>
    </row>
    <row r="4802" spans="1:13" x14ac:dyDescent="0.25">
      <c r="A4802" s="313"/>
      <c r="B4802" s="365" t="s">
        <v>214</v>
      </c>
      <c r="C4802" s="365"/>
      <c r="D4802" s="365"/>
      <c r="E4802" s="40"/>
      <c r="F4802" s="45">
        <v>2385316.77</v>
      </c>
      <c r="G4802" s="45">
        <v>2388803.94</v>
      </c>
      <c r="H4802" s="45">
        <v>2358005.12</v>
      </c>
      <c r="I4802" s="45">
        <v>2385654.87</v>
      </c>
      <c r="J4802" s="45">
        <v>2395611.37</v>
      </c>
      <c r="K4802" s="45">
        <v>2374141.7200000002</v>
      </c>
      <c r="L4802" s="45">
        <v>2388916.3199999998</v>
      </c>
      <c r="M4802" s="45">
        <f t="shared" si="276"/>
        <v>16676450.110000001</v>
      </c>
    </row>
    <row r="4803" spans="1:13" x14ac:dyDescent="0.25">
      <c r="A4803" s="316" t="s">
        <v>12</v>
      </c>
      <c r="B4803" s="320" t="s">
        <v>13</v>
      </c>
      <c r="C4803" s="315"/>
      <c r="D4803" s="40"/>
      <c r="E4803" s="40"/>
      <c r="F4803" s="41">
        <f>SUM(F4804:F4813)</f>
        <v>5552129.5299999993</v>
      </c>
      <c r="G4803" s="41">
        <f t="shared" ref="G4803:M4803" si="277">SUM(G4804:G4815)</f>
        <v>1747749.42</v>
      </c>
      <c r="H4803" s="41">
        <f t="shared" si="277"/>
        <v>3658215.06</v>
      </c>
      <c r="I4803" s="41">
        <f t="shared" si="277"/>
        <v>3628142.7399999998</v>
      </c>
      <c r="J4803" s="41">
        <f t="shared" si="277"/>
        <v>2227347.54</v>
      </c>
      <c r="K4803" s="41">
        <f t="shared" si="277"/>
        <v>4773279.9700000007</v>
      </c>
      <c r="L4803" s="41">
        <f t="shared" si="277"/>
        <v>3560473.34</v>
      </c>
      <c r="M4803" s="41">
        <f t="shared" si="277"/>
        <v>25147337.599999998</v>
      </c>
    </row>
    <row r="4804" spans="1:13" x14ac:dyDescent="0.25">
      <c r="A4804" s="313"/>
      <c r="B4804" s="314" t="s">
        <v>14</v>
      </c>
      <c r="C4804" s="315"/>
      <c r="D4804" s="315"/>
      <c r="E4804" s="40"/>
      <c r="F4804" s="45">
        <f>1174780.96+0.05</f>
        <v>1174781.01</v>
      </c>
      <c r="G4804" s="45">
        <v>19970.990000000002</v>
      </c>
      <c r="H4804" s="45">
        <v>1046309.13</v>
      </c>
      <c r="I4804" s="45">
        <v>43359.199999999997</v>
      </c>
      <c r="J4804" s="45">
        <v>531923.43000000005</v>
      </c>
      <c r="K4804" s="45">
        <v>807832.19</v>
      </c>
      <c r="L4804" s="45">
        <v>885012.1</v>
      </c>
      <c r="M4804" s="45">
        <f>SUM(F4804:L4804)</f>
        <v>4509188.05</v>
      </c>
    </row>
    <row r="4805" spans="1:13" x14ac:dyDescent="0.25">
      <c r="A4805" s="321"/>
      <c r="B4805" s="322" t="s">
        <v>15</v>
      </c>
      <c r="C4805" s="365"/>
      <c r="D4805" s="365"/>
      <c r="E4805" s="40"/>
      <c r="F4805" s="45">
        <v>177000</v>
      </c>
      <c r="G4805" s="45">
        <v>177000</v>
      </c>
      <c r="H4805" s="45">
        <v>230100</v>
      </c>
      <c r="I4805" s="45">
        <v>194700</v>
      </c>
      <c r="J4805" s="45">
        <v>17700</v>
      </c>
      <c r="K4805" s="45">
        <v>194700</v>
      </c>
      <c r="L4805" s="45">
        <v>194700</v>
      </c>
      <c r="M4805" s="45">
        <f t="shared" ref="M4805:M4815" si="278">SUM(F4805:L4805)</f>
        <v>1185900</v>
      </c>
    </row>
    <row r="4806" spans="1:13" x14ac:dyDescent="0.25">
      <c r="A4806" s="313"/>
      <c r="B4806" s="314" t="s">
        <v>16</v>
      </c>
      <c r="C4806" s="315"/>
      <c r="D4806" s="315"/>
      <c r="E4806" s="40"/>
      <c r="F4806" s="45">
        <v>0</v>
      </c>
      <c r="G4806" s="45">
        <v>190315</v>
      </c>
      <c r="H4806" s="45">
        <v>0</v>
      </c>
      <c r="I4806" s="45">
        <v>246555</v>
      </c>
      <c r="J4806" s="45">
        <v>45650</v>
      </c>
      <c r="K4806" s="45">
        <v>434460</v>
      </c>
      <c r="L4806" s="45">
        <v>0</v>
      </c>
      <c r="M4806" s="45">
        <f t="shared" si="278"/>
        <v>916980</v>
      </c>
    </row>
    <row r="4807" spans="1:13" x14ac:dyDescent="0.25">
      <c r="A4807" s="313"/>
      <c r="B4807" s="365" t="s">
        <v>17</v>
      </c>
      <c r="C4807" s="365"/>
      <c r="D4807" s="365"/>
      <c r="E4807" s="40"/>
      <c r="F4807" s="45">
        <v>0</v>
      </c>
      <c r="G4807" s="45">
        <v>0</v>
      </c>
      <c r="H4807" s="45">
        <v>50000</v>
      </c>
      <c r="I4807" s="45">
        <v>0</v>
      </c>
      <c r="J4807" s="45">
        <v>0</v>
      </c>
      <c r="K4807" s="45">
        <v>100000</v>
      </c>
      <c r="L4807" s="45">
        <v>0</v>
      </c>
      <c r="M4807" s="45">
        <f t="shared" si="278"/>
        <v>150000</v>
      </c>
    </row>
    <row r="4808" spans="1:13" x14ac:dyDescent="0.25">
      <c r="A4808" s="313"/>
      <c r="B4808" s="314" t="s">
        <v>18</v>
      </c>
      <c r="C4808" s="315"/>
      <c r="D4808" s="315"/>
      <c r="E4808" s="52"/>
      <c r="F4808" s="45">
        <v>1120643.4099999999</v>
      </c>
      <c r="G4808" s="45">
        <v>727643.43</v>
      </c>
      <c r="H4808" s="45">
        <v>898861.43</v>
      </c>
      <c r="I4808" s="45">
        <v>1975184.47</v>
      </c>
      <c r="J4808" s="45">
        <v>1256674.1100000001</v>
      </c>
      <c r="K4808" s="45">
        <v>1418192.51</v>
      </c>
      <c r="L4808" s="45">
        <v>1253198.8999999999</v>
      </c>
      <c r="M4808" s="45">
        <f t="shared" si="278"/>
        <v>8650398.2599999998</v>
      </c>
    </row>
    <row r="4809" spans="1:13" x14ac:dyDescent="0.25">
      <c r="A4809" s="313"/>
      <c r="B4809" s="314" t="s">
        <v>19</v>
      </c>
      <c r="C4809" s="315"/>
      <c r="D4809" s="315"/>
      <c r="E4809" s="40"/>
      <c r="F4809" s="45">
        <v>2526165.11</v>
      </c>
      <c r="G4809" s="45">
        <v>0</v>
      </c>
      <c r="H4809" s="45">
        <v>209323</v>
      </c>
      <c r="I4809" s="45">
        <v>118940</v>
      </c>
      <c r="J4809" s="45">
        <v>103910</v>
      </c>
      <c r="K4809" s="45">
        <v>103910</v>
      </c>
      <c r="L4809" s="45">
        <v>102731</v>
      </c>
      <c r="M4809" s="45">
        <f t="shared" si="278"/>
        <v>3164979.11</v>
      </c>
    </row>
    <row r="4810" spans="1:13" x14ac:dyDescent="0.25">
      <c r="A4810" s="313"/>
      <c r="B4810" s="314" t="s">
        <v>197</v>
      </c>
      <c r="C4810" s="315"/>
      <c r="D4810" s="315"/>
      <c r="E4810" s="40"/>
      <c r="F4810" s="45">
        <v>0</v>
      </c>
      <c r="G4810" s="45">
        <v>0</v>
      </c>
      <c r="H4810" s="45">
        <v>0</v>
      </c>
      <c r="I4810" s="45">
        <v>0</v>
      </c>
      <c r="J4810" s="45">
        <v>0</v>
      </c>
      <c r="K4810" s="45">
        <v>0</v>
      </c>
      <c r="L4810" s="45">
        <v>0</v>
      </c>
      <c r="M4810" s="45">
        <f t="shared" si="278"/>
        <v>0</v>
      </c>
    </row>
    <row r="4811" spans="1:13" x14ac:dyDescent="0.25">
      <c r="A4811" s="313"/>
      <c r="B4811" s="322" t="s">
        <v>20</v>
      </c>
      <c r="C4811" s="315"/>
      <c r="D4811" s="315"/>
      <c r="E4811" s="40"/>
      <c r="F4811" s="45">
        <v>249830</v>
      </c>
      <c r="G4811" s="45">
        <v>398000</v>
      </c>
      <c r="H4811" s="45">
        <v>249970</v>
      </c>
      <c r="I4811" s="45">
        <v>249950</v>
      </c>
      <c r="J4811" s="45">
        <v>250250</v>
      </c>
      <c r="K4811" s="45">
        <v>251104</v>
      </c>
      <c r="L4811" s="45">
        <v>256555.6</v>
      </c>
      <c r="M4811" s="45">
        <f t="shared" si="278"/>
        <v>1905659.6</v>
      </c>
    </row>
    <row r="4812" spans="1:13" x14ac:dyDescent="0.25">
      <c r="A4812" s="313"/>
      <c r="B4812" s="365" t="s">
        <v>21</v>
      </c>
      <c r="C4812" s="365"/>
      <c r="D4812" s="365"/>
      <c r="E4812" s="365"/>
      <c r="F4812" s="45">
        <v>0</v>
      </c>
      <c r="G4812" s="45">
        <v>0</v>
      </c>
      <c r="H4812" s="45">
        <v>0</v>
      </c>
      <c r="I4812" s="45">
        <v>0</v>
      </c>
      <c r="J4812" s="45">
        <v>0</v>
      </c>
      <c r="K4812" s="45">
        <v>0</v>
      </c>
      <c r="L4812" s="45">
        <v>0</v>
      </c>
      <c r="M4812" s="45">
        <f t="shared" si="278"/>
        <v>0</v>
      </c>
    </row>
    <row r="4813" spans="1:13" x14ac:dyDescent="0.25">
      <c r="A4813" s="313"/>
      <c r="B4813" s="322" t="s">
        <v>22</v>
      </c>
      <c r="C4813" s="365"/>
      <c r="D4813" s="365"/>
      <c r="E4813" s="365"/>
      <c r="F4813" s="45">
        <v>303710</v>
      </c>
      <c r="G4813" s="45">
        <v>0</v>
      </c>
      <c r="H4813" s="45">
        <v>274000</v>
      </c>
      <c r="I4813" s="45">
        <v>124000</v>
      </c>
      <c r="J4813" s="45">
        <v>21240</v>
      </c>
      <c r="K4813" s="45">
        <v>452400</v>
      </c>
      <c r="L4813" s="45">
        <v>576250.74</v>
      </c>
      <c r="M4813" s="45">
        <f t="shared" si="278"/>
        <v>1751600.74</v>
      </c>
    </row>
    <row r="4814" spans="1:13" x14ac:dyDescent="0.25">
      <c r="A4814" s="313"/>
      <c r="B4814" s="322" t="s">
        <v>23</v>
      </c>
      <c r="C4814" s="365"/>
      <c r="D4814" s="365"/>
      <c r="E4814" s="40"/>
      <c r="F4814" s="45">
        <v>0</v>
      </c>
      <c r="G4814" s="45">
        <v>0</v>
      </c>
      <c r="H4814" s="45">
        <v>0</v>
      </c>
      <c r="I4814" s="45">
        <v>0</v>
      </c>
      <c r="J4814" s="45">
        <v>0</v>
      </c>
      <c r="K4814" s="45">
        <v>0</v>
      </c>
      <c r="L4814" s="45">
        <v>0</v>
      </c>
      <c r="M4814" s="45">
        <f t="shared" si="278"/>
        <v>0</v>
      </c>
    </row>
    <row r="4815" spans="1:13" x14ac:dyDescent="0.25">
      <c r="A4815" s="313"/>
      <c r="B4815" s="365" t="s">
        <v>215</v>
      </c>
      <c r="C4815" s="365"/>
      <c r="D4815" s="365"/>
      <c r="E4815" s="40"/>
      <c r="F4815" s="45">
        <v>0</v>
      </c>
      <c r="G4815" s="45">
        <v>234820</v>
      </c>
      <c r="H4815" s="45">
        <v>699651.5</v>
      </c>
      <c r="I4815" s="45">
        <v>675454.07</v>
      </c>
      <c r="J4815" s="45">
        <v>0</v>
      </c>
      <c r="K4815" s="45">
        <v>1010681.27</v>
      </c>
      <c r="L4815" s="45">
        <v>292025</v>
      </c>
      <c r="M4815" s="45">
        <f t="shared" si="278"/>
        <v>2912631.84</v>
      </c>
    </row>
    <row r="4816" spans="1:13" x14ac:dyDescent="0.25">
      <c r="A4816" s="316" t="s">
        <v>24</v>
      </c>
      <c r="B4816" s="320" t="s">
        <v>25</v>
      </c>
      <c r="C4816" s="315"/>
      <c r="D4816" s="40"/>
      <c r="E4816" s="40"/>
      <c r="F4816" s="41">
        <f>+F4819+F4817+F4818+F4820+F4821+F4822+F4823</f>
        <v>1895053.54</v>
      </c>
      <c r="G4816" s="41">
        <f>+G4819+G4817+G4818+G4820+G4821+G4822+G4823+G4826</f>
        <v>1509152.9300000002</v>
      </c>
      <c r="H4816" s="41">
        <f>+H4819+H4817+H4818+H4820+H4821+H4822+H4823+H4826</f>
        <v>191904.38</v>
      </c>
      <c r="I4816" s="41">
        <f>SUM(I4817:I4826)</f>
        <v>2717212.2</v>
      </c>
      <c r="J4816" s="41">
        <f>SUM(J4817:J4826)</f>
        <v>6823929.9800000004</v>
      </c>
      <c r="K4816" s="41">
        <f>SUM(K4817:K4826)</f>
        <v>843875.46</v>
      </c>
      <c r="L4816" s="41">
        <f>SUM(L4817:L4826)</f>
        <v>2547508.36</v>
      </c>
      <c r="M4816" s="41">
        <f>SUM(M4817:M4826)</f>
        <v>16528636.850000001</v>
      </c>
    </row>
    <row r="4817" spans="1:13" x14ac:dyDescent="0.25">
      <c r="A4817" s="313"/>
      <c r="B4817" s="365" t="s">
        <v>216</v>
      </c>
      <c r="C4817" s="365"/>
      <c r="D4817" s="365"/>
      <c r="E4817" s="40"/>
      <c r="F4817" s="45">
        <v>132297.19</v>
      </c>
      <c r="G4817" s="45">
        <v>159401.37</v>
      </c>
      <c r="H4817" s="45">
        <v>150924.28</v>
      </c>
      <c r="I4817" s="45">
        <v>181569.2</v>
      </c>
      <c r="J4817" s="45">
        <v>118318.14</v>
      </c>
      <c r="K4817" s="45">
        <v>221075.46</v>
      </c>
      <c r="L4817" s="45">
        <v>659508.36</v>
      </c>
      <c r="M4817" s="45">
        <f>SUM(F4817:L4817)</f>
        <v>1623094</v>
      </c>
    </row>
    <row r="4818" spans="1:13" x14ac:dyDescent="0.25">
      <c r="A4818" s="313"/>
      <c r="B4818" s="314" t="s">
        <v>26</v>
      </c>
      <c r="C4818" s="315"/>
      <c r="D4818" s="315"/>
      <c r="E4818" s="40"/>
      <c r="F4818" s="45">
        <v>151545.63</v>
      </c>
      <c r="G4818" s="45">
        <v>0</v>
      </c>
      <c r="H4818" s="45">
        <v>0</v>
      </c>
      <c r="I4818" s="45">
        <v>139605.79999999999</v>
      </c>
      <c r="J4818" s="45">
        <v>236401.2</v>
      </c>
      <c r="K4818" s="45">
        <v>0</v>
      </c>
      <c r="L4818" s="45">
        <v>0</v>
      </c>
      <c r="M4818" s="45">
        <f t="shared" ref="M4818:M4827" si="279">SUM(F4818:L4818)</f>
        <v>527552.63</v>
      </c>
    </row>
    <row r="4819" spans="1:13" x14ac:dyDescent="0.25">
      <c r="A4819" s="313"/>
      <c r="B4819" s="365" t="s">
        <v>217</v>
      </c>
      <c r="C4819" s="365"/>
      <c r="D4819" s="365"/>
      <c r="E4819" s="40"/>
      <c r="F4819" s="45">
        <v>0</v>
      </c>
      <c r="G4819" s="45">
        <v>0</v>
      </c>
      <c r="H4819" s="45">
        <v>0</v>
      </c>
      <c r="I4819" s="45">
        <v>0</v>
      </c>
      <c r="J4819" s="45">
        <v>1888</v>
      </c>
      <c r="K4819" s="45">
        <v>0</v>
      </c>
      <c r="L4819" s="45">
        <v>0</v>
      </c>
      <c r="M4819" s="45">
        <f t="shared" si="279"/>
        <v>1888</v>
      </c>
    </row>
    <row r="4820" spans="1:13" x14ac:dyDescent="0.25">
      <c r="A4820" s="313"/>
      <c r="B4820" s="365" t="s">
        <v>27</v>
      </c>
      <c r="C4820" s="365"/>
      <c r="D4820" s="365"/>
      <c r="E4820" s="40"/>
      <c r="F4820" s="45">
        <v>0</v>
      </c>
      <c r="G4820" s="45">
        <v>0</v>
      </c>
      <c r="H4820" s="45">
        <v>0</v>
      </c>
      <c r="I4820" s="45">
        <v>0</v>
      </c>
      <c r="J4820" s="45">
        <v>0</v>
      </c>
      <c r="K4820" s="45">
        <v>0</v>
      </c>
      <c r="L4820" s="45">
        <v>0</v>
      </c>
      <c r="M4820" s="45">
        <f t="shared" si="279"/>
        <v>0</v>
      </c>
    </row>
    <row r="4821" spans="1:13" x14ac:dyDescent="0.25">
      <c r="A4821" s="313"/>
      <c r="B4821" s="365" t="s">
        <v>218</v>
      </c>
      <c r="C4821" s="365"/>
      <c r="D4821" s="365"/>
      <c r="E4821" s="40"/>
      <c r="F4821" s="45">
        <v>0</v>
      </c>
      <c r="G4821" s="45">
        <v>0</v>
      </c>
      <c r="H4821" s="45">
        <v>0</v>
      </c>
      <c r="I4821" s="45">
        <v>0</v>
      </c>
      <c r="J4821" s="45">
        <v>132031.38</v>
      </c>
      <c r="K4821" s="45">
        <v>0</v>
      </c>
      <c r="L4821" s="45">
        <v>0</v>
      </c>
      <c r="M4821" s="45">
        <f t="shared" si="279"/>
        <v>132031.38</v>
      </c>
    </row>
    <row r="4822" spans="1:13" x14ac:dyDescent="0.25">
      <c r="A4822" s="313"/>
      <c r="B4822" s="365" t="s">
        <v>219</v>
      </c>
      <c r="C4822" s="365"/>
      <c r="D4822" s="365"/>
      <c r="E4822" s="40"/>
      <c r="F4822" s="45">
        <v>0</v>
      </c>
      <c r="G4822" s="45">
        <v>0</v>
      </c>
      <c r="H4822" s="45">
        <v>0</v>
      </c>
      <c r="I4822" s="45">
        <v>0</v>
      </c>
      <c r="J4822" s="45">
        <v>1899919.22</v>
      </c>
      <c r="K4822" s="45">
        <v>0</v>
      </c>
      <c r="L4822" s="45">
        <v>0</v>
      </c>
      <c r="M4822" s="45">
        <f t="shared" si="279"/>
        <v>1899919.22</v>
      </c>
    </row>
    <row r="4823" spans="1:13" x14ac:dyDescent="0.25">
      <c r="A4823" s="313"/>
      <c r="B4823" s="322" t="s">
        <v>200</v>
      </c>
      <c r="C4823" s="365"/>
      <c r="D4823" s="365"/>
      <c r="E4823" s="40"/>
      <c r="F4823" s="45">
        <v>1611210.72</v>
      </c>
      <c r="G4823" s="45">
        <v>1324027.56</v>
      </c>
      <c r="H4823" s="45">
        <v>40980.1</v>
      </c>
      <c r="I4823" s="45">
        <v>1255400</v>
      </c>
      <c r="J4823" s="45">
        <v>3006443.62</v>
      </c>
      <c r="K4823" s="45">
        <v>622800</v>
      </c>
      <c r="L4823" s="45">
        <v>1888000</v>
      </c>
      <c r="M4823" s="45">
        <f t="shared" si="279"/>
        <v>9748862</v>
      </c>
    </row>
    <row r="4824" spans="1:13" x14ac:dyDescent="0.25">
      <c r="A4824" s="313"/>
      <c r="B4824" s="54" t="s">
        <v>30</v>
      </c>
      <c r="C4824" s="365"/>
      <c r="D4824" s="365"/>
      <c r="E4824" s="54"/>
      <c r="F4824" s="45">
        <v>0</v>
      </c>
      <c r="G4824" s="45">
        <v>0</v>
      </c>
      <c r="H4824" s="45">
        <v>0</v>
      </c>
      <c r="I4824" s="45">
        <v>0</v>
      </c>
      <c r="J4824" s="45">
        <v>0</v>
      </c>
      <c r="K4824" s="45">
        <v>0</v>
      </c>
      <c r="L4824" s="45">
        <v>0</v>
      </c>
      <c r="M4824" s="45">
        <f t="shared" si="279"/>
        <v>0</v>
      </c>
    </row>
    <row r="4825" spans="1:13" x14ac:dyDescent="0.25">
      <c r="A4825" s="313"/>
      <c r="B4825" s="54" t="s">
        <v>31</v>
      </c>
      <c r="C4825" s="365"/>
      <c r="D4825" s="365"/>
      <c r="E4825" s="54"/>
      <c r="F4825" s="45">
        <v>0</v>
      </c>
      <c r="G4825" s="45">
        <v>0</v>
      </c>
      <c r="H4825" s="45">
        <v>0</v>
      </c>
      <c r="I4825" s="45">
        <v>0</v>
      </c>
      <c r="J4825" s="45">
        <v>0</v>
      </c>
      <c r="K4825" s="45">
        <v>0</v>
      </c>
      <c r="L4825" s="45">
        <v>0</v>
      </c>
      <c r="M4825" s="45">
        <f t="shared" si="279"/>
        <v>0</v>
      </c>
    </row>
    <row r="4826" spans="1:13" x14ac:dyDescent="0.25">
      <c r="A4826" s="313"/>
      <c r="B4826" s="365" t="s">
        <v>32</v>
      </c>
      <c r="C4826" s="365"/>
      <c r="D4826" s="365"/>
      <c r="E4826" s="40"/>
      <c r="F4826" s="45">
        <v>0</v>
      </c>
      <c r="G4826" s="45">
        <v>25724</v>
      </c>
      <c r="H4826" s="45">
        <v>0</v>
      </c>
      <c r="I4826" s="45">
        <v>1140637.2</v>
      </c>
      <c r="J4826" s="45">
        <v>1428928.42</v>
      </c>
      <c r="K4826" s="45">
        <v>0</v>
      </c>
      <c r="L4826" s="45">
        <v>0</v>
      </c>
      <c r="M4826" s="45">
        <f t="shared" si="279"/>
        <v>2595289.62</v>
      </c>
    </row>
    <row r="4827" spans="1:13" x14ac:dyDescent="0.25">
      <c r="A4827" s="316" t="s">
        <v>33</v>
      </c>
      <c r="B4827" s="320" t="s">
        <v>34</v>
      </c>
      <c r="C4827" s="315"/>
      <c r="D4827" s="40"/>
      <c r="E4827" s="40"/>
      <c r="F4827" s="41">
        <v>0</v>
      </c>
      <c r="G4827" s="41">
        <v>0</v>
      </c>
      <c r="H4827" s="41">
        <v>0</v>
      </c>
      <c r="I4827" s="41">
        <v>0</v>
      </c>
      <c r="J4827" s="41">
        <v>0</v>
      </c>
      <c r="K4827" s="41">
        <v>0</v>
      </c>
      <c r="L4827" s="41">
        <v>0</v>
      </c>
      <c r="M4827" s="45">
        <f t="shared" si="279"/>
        <v>0</v>
      </c>
    </row>
    <row r="4828" spans="1:13" x14ac:dyDescent="0.25">
      <c r="A4828" s="313"/>
      <c r="B4828" s="411" t="s">
        <v>35</v>
      </c>
      <c r="C4828" s="411"/>
      <c r="D4828" s="411"/>
      <c r="E4828" s="411"/>
      <c r="F4828" s="45">
        <v>0</v>
      </c>
      <c r="G4828" s="45">
        <v>0</v>
      </c>
      <c r="H4828" s="45">
        <v>0</v>
      </c>
      <c r="I4828" s="45">
        <v>0</v>
      </c>
      <c r="J4828" s="45">
        <v>0</v>
      </c>
      <c r="K4828" s="45">
        <v>0</v>
      </c>
      <c r="L4828" s="45">
        <v>0</v>
      </c>
      <c r="M4828" s="45">
        <f t="shared" ref="M4828:M4839" si="280">SUM(F4828:F4828)</f>
        <v>0</v>
      </c>
    </row>
    <row r="4829" spans="1:13" x14ac:dyDescent="0.25">
      <c r="A4829" s="313"/>
      <c r="B4829" s="322" t="s">
        <v>36</v>
      </c>
      <c r="C4829" s="365"/>
      <c r="D4829" s="365"/>
      <c r="E4829" s="365"/>
      <c r="F4829" s="45">
        <v>0</v>
      </c>
      <c r="G4829" s="45">
        <v>0</v>
      </c>
      <c r="H4829" s="45">
        <v>0</v>
      </c>
      <c r="I4829" s="45">
        <v>0</v>
      </c>
      <c r="J4829" s="45">
        <v>0</v>
      </c>
      <c r="K4829" s="45">
        <v>0</v>
      </c>
      <c r="L4829" s="45">
        <v>0</v>
      </c>
      <c r="M4829" s="45">
        <f t="shared" si="280"/>
        <v>0</v>
      </c>
    </row>
    <row r="4830" spans="1:13" x14ac:dyDescent="0.25">
      <c r="A4830" s="313"/>
      <c r="B4830" s="322" t="s">
        <v>37</v>
      </c>
      <c r="C4830" s="365"/>
      <c r="D4830" s="365"/>
      <c r="E4830" s="40"/>
      <c r="F4830" s="45">
        <v>0</v>
      </c>
      <c r="G4830" s="45">
        <v>0</v>
      </c>
      <c r="H4830" s="45">
        <v>0</v>
      </c>
      <c r="I4830" s="45">
        <v>0</v>
      </c>
      <c r="J4830" s="45">
        <v>0</v>
      </c>
      <c r="K4830" s="45">
        <v>0</v>
      </c>
      <c r="L4830" s="45">
        <v>0</v>
      </c>
      <c r="M4830" s="45">
        <f t="shared" si="280"/>
        <v>0</v>
      </c>
    </row>
    <row r="4831" spans="1:13" x14ac:dyDescent="0.25">
      <c r="A4831" s="313"/>
      <c r="B4831" s="322" t="s">
        <v>38</v>
      </c>
      <c r="C4831" s="365"/>
      <c r="D4831" s="365"/>
      <c r="E4831" s="40"/>
      <c r="F4831" s="45">
        <v>0</v>
      </c>
      <c r="G4831" s="45">
        <v>0</v>
      </c>
      <c r="H4831" s="45">
        <v>0</v>
      </c>
      <c r="I4831" s="45">
        <v>0</v>
      </c>
      <c r="J4831" s="45">
        <v>0</v>
      </c>
      <c r="K4831" s="45">
        <v>0</v>
      </c>
      <c r="L4831" s="45">
        <v>0</v>
      </c>
      <c r="M4831" s="45">
        <f t="shared" si="280"/>
        <v>0</v>
      </c>
    </row>
    <row r="4832" spans="1:13" x14ac:dyDescent="0.25">
      <c r="A4832" s="313"/>
      <c r="B4832" s="322" t="s">
        <v>39</v>
      </c>
      <c r="C4832" s="365"/>
      <c r="D4832" s="365"/>
      <c r="E4832" s="40"/>
      <c r="F4832" s="45">
        <v>0</v>
      </c>
      <c r="G4832" s="45">
        <v>0</v>
      </c>
      <c r="H4832" s="45">
        <v>0</v>
      </c>
      <c r="I4832" s="45">
        <v>0</v>
      </c>
      <c r="J4832" s="45">
        <v>0</v>
      </c>
      <c r="K4832" s="45">
        <v>0</v>
      </c>
      <c r="L4832" s="45">
        <v>0</v>
      </c>
      <c r="M4832" s="45">
        <f t="shared" si="280"/>
        <v>0</v>
      </c>
    </row>
    <row r="4833" spans="1:13" x14ac:dyDescent="0.25">
      <c r="A4833" s="313"/>
      <c r="B4833" s="322" t="s">
        <v>40</v>
      </c>
      <c r="C4833" s="365"/>
      <c r="D4833" s="365"/>
      <c r="E4833" s="40"/>
      <c r="F4833" s="45">
        <v>0</v>
      </c>
      <c r="G4833" s="45">
        <v>0</v>
      </c>
      <c r="H4833" s="45">
        <v>0</v>
      </c>
      <c r="I4833" s="45">
        <v>0</v>
      </c>
      <c r="J4833" s="45">
        <v>0</v>
      </c>
      <c r="K4833" s="45">
        <v>0</v>
      </c>
      <c r="L4833" s="45">
        <v>0</v>
      </c>
      <c r="M4833" s="45">
        <f t="shared" si="280"/>
        <v>0</v>
      </c>
    </row>
    <row r="4834" spans="1:13" x14ac:dyDescent="0.25">
      <c r="A4834" s="313"/>
      <c r="B4834" s="322" t="s">
        <v>41</v>
      </c>
      <c r="C4834" s="365"/>
      <c r="D4834" s="365"/>
      <c r="E4834" s="40"/>
      <c r="F4834" s="45">
        <v>0</v>
      </c>
      <c r="G4834" s="45">
        <v>0</v>
      </c>
      <c r="H4834" s="45">
        <v>0</v>
      </c>
      <c r="I4834" s="45">
        <v>0</v>
      </c>
      <c r="J4834" s="45">
        <v>0</v>
      </c>
      <c r="K4834" s="45">
        <v>0</v>
      </c>
      <c r="L4834" s="45">
        <v>0</v>
      </c>
      <c r="M4834" s="45">
        <f t="shared" si="280"/>
        <v>0</v>
      </c>
    </row>
    <row r="4835" spans="1:13" x14ac:dyDescent="0.25">
      <c r="A4835" s="313"/>
      <c r="B4835" s="322" t="s">
        <v>42</v>
      </c>
      <c r="C4835" s="365"/>
      <c r="D4835" s="365"/>
      <c r="E4835" s="40"/>
      <c r="F4835" s="45">
        <v>0</v>
      </c>
      <c r="G4835" s="45">
        <v>0</v>
      </c>
      <c r="H4835" s="45">
        <v>0</v>
      </c>
      <c r="I4835" s="45">
        <v>0</v>
      </c>
      <c r="J4835" s="45">
        <v>0</v>
      </c>
      <c r="K4835" s="45">
        <v>0</v>
      </c>
      <c r="L4835" s="45">
        <v>0</v>
      </c>
      <c r="M4835" s="45">
        <f t="shared" si="280"/>
        <v>0</v>
      </c>
    </row>
    <row r="4836" spans="1:13" x14ac:dyDescent="0.25">
      <c r="A4836" s="313"/>
      <c r="B4836" s="322" t="s">
        <v>41</v>
      </c>
      <c r="C4836" s="365"/>
      <c r="D4836" s="365"/>
      <c r="E4836" s="40"/>
      <c r="F4836" s="45">
        <v>0</v>
      </c>
      <c r="G4836" s="45">
        <v>0</v>
      </c>
      <c r="H4836" s="45">
        <v>0</v>
      </c>
      <c r="I4836" s="45">
        <v>0</v>
      </c>
      <c r="J4836" s="45">
        <v>0</v>
      </c>
      <c r="K4836" s="45">
        <v>0</v>
      </c>
      <c r="L4836" s="45">
        <v>0</v>
      </c>
      <c r="M4836" s="45">
        <f t="shared" si="280"/>
        <v>0</v>
      </c>
    </row>
    <row r="4837" spans="1:13" x14ac:dyDescent="0.25">
      <c r="A4837" s="55"/>
      <c r="B4837" s="40" t="s">
        <v>43</v>
      </c>
      <c r="C4837" s="40"/>
      <c r="D4837" s="40"/>
      <c r="E4837" s="40"/>
      <c r="F4837" s="45">
        <v>0</v>
      </c>
      <c r="G4837" s="45">
        <v>0</v>
      </c>
      <c r="H4837" s="45">
        <v>0</v>
      </c>
      <c r="I4837" s="45">
        <v>0</v>
      </c>
      <c r="J4837" s="45">
        <v>0</v>
      </c>
      <c r="K4837" s="45">
        <v>0</v>
      </c>
      <c r="L4837" s="45">
        <v>0</v>
      </c>
      <c r="M4837" s="45">
        <f t="shared" si="280"/>
        <v>0</v>
      </c>
    </row>
    <row r="4838" spans="1:13" x14ac:dyDescent="0.25">
      <c r="A4838" s="55"/>
      <c r="B4838" s="40" t="s">
        <v>44</v>
      </c>
      <c r="C4838" s="40"/>
      <c r="D4838" s="40"/>
      <c r="E4838" s="40"/>
      <c r="F4838" s="45">
        <v>0</v>
      </c>
      <c r="G4838" s="45">
        <v>0</v>
      </c>
      <c r="H4838" s="45">
        <v>0</v>
      </c>
      <c r="I4838" s="45">
        <v>0</v>
      </c>
      <c r="J4838" s="45">
        <v>0</v>
      </c>
      <c r="K4838" s="45">
        <v>0</v>
      </c>
      <c r="L4838" s="45">
        <v>0</v>
      </c>
      <c r="M4838" s="45">
        <f t="shared" si="280"/>
        <v>0</v>
      </c>
    </row>
    <row r="4839" spans="1:13" x14ac:dyDescent="0.25">
      <c r="A4839" s="55"/>
      <c r="B4839" s="40" t="s">
        <v>45</v>
      </c>
      <c r="C4839" s="40"/>
      <c r="D4839" s="40"/>
      <c r="E4839" s="40"/>
      <c r="F4839" s="45">
        <v>0</v>
      </c>
      <c r="G4839" s="45">
        <v>0</v>
      </c>
      <c r="H4839" s="45">
        <v>0</v>
      </c>
      <c r="I4839" s="45">
        <v>0</v>
      </c>
      <c r="J4839" s="45">
        <v>0</v>
      </c>
      <c r="K4839" s="45">
        <v>0</v>
      </c>
      <c r="L4839" s="45">
        <v>0</v>
      </c>
      <c r="M4839" s="45">
        <f t="shared" si="280"/>
        <v>0</v>
      </c>
    </row>
    <row r="4840" spans="1:13" x14ac:dyDescent="0.25">
      <c r="A4840" s="323" t="s">
        <v>46</v>
      </c>
      <c r="B4840" s="52" t="s">
        <v>47</v>
      </c>
      <c r="C4840" s="40"/>
      <c r="D4840" s="40"/>
      <c r="E4840" s="40"/>
      <c r="F4840" s="41">
        <v>0</v>
      </c>
      <c r="G4840" s="41">
        <v>0</v>
      </c>
      <c r="H4840" s="41">
        <v>0</v>
      </c>
      <c r="I4840" s="41">
        <v>0</v>
      </c>
      <c r="J4840" s="41">
        <v>0</v>
      </c>
      <c r="K4840" s="41">
        <v>0</v>
      </c>
      <c r="L4840" s="41">
        <v>0</v>
      </c>
      <c r="M4840" s="41">
        <v>0</v>
      </c>
    </row>
    <row r="4841" spans="1:13" x14ac:dyDescent="0.25">
      <c r="A4841" s="55"/>
      <c r="B4841" s="40" t="s">
        <v>48</v>
      </c>
      <c r="C4841" s="40"/>
      <c r="D4841" s="40"/>
      <c r="E4841" s="40"/>
      <c r="F4841" s="45">
        <v>0</v>
      </c>
      <c r="G4841" s="45">
        <v>0</v>
      </c>
      <c r="H4841" s="45">
        <v>0</v>
      </c>
      <c r="I4841" s="45">
        <v>0</v>
      </c>
      <c r="J4841" s="45">
        <v>0</v>
      </c>
      <c r="K4841" s="45">
        <v>0</v>
      </c>
      <c r="L4841" s="45">
        <v>0</v>
      </c>
      <c r="M4841" s="45">
        <f t="shared" ref="M4841:M4852" si="281">SUM(F4841:F4841)</f>
        <v>0</v>
      </c>
    </row>
    <row r="4842" spans="1:13" x14ac:dyDescent="0.25">
      <c r="A4842" s="55"/>
      <c r="B4842" s="40" t="s">
        <v>49</v>
      </c>
      <c r="C4842" s="40"/>
      <c r="D4842" s="40"/>
      <c r="E4842" s="40"/>
      <c r="F4842" s="45">
        <v>0</v>
      </c>
      <c r="G4842" s="45">
        <v>0</v>
      </c>
      <c r="H4842" s="45">
        <v>0</v>
      </c>
      <c r="I4842" s="45">
        <v>0</v>
      </c>
      <c r="J4842" s="45">
        <v>0</v>
      </c>
      <c r="K4842" s="45">
        <v>0</v>
      </c>
      <c r="L4842" s="45">
        <v>0</v>
      </c>
      <c r="M4842" s="45">
        <f t="shared" si="281"/>
        <v>0</v>
      </c>
    </row>
    <row r="4843" spans="1:13" x14ac:dyDescent="0.25">
      <c r="A4843" s="55"/>
      <c r="B4843" s="40" t="s">
        <v>37</v>
      </c>
      <c r="C4843" s="40"/>
      <c r="D4843" s="40"/>
      <c r="E4843" s="40"/>
      <c r="F4843" s="45">
        <v>0</v>
      </c>
      <c r="G4843" s="45">
        <v>0</v>
      </c>
      <c r="H4843" s="45">
        <v>0</v>
      </c>
      <c r="I4843" s="45">
        <v>0</v>
      </c>
      <c r="J4843" s="45">
        <v>0</v>
      </c>
      <c r="K4843" s="45">
        <v>0</v>
      </c>
      <c r="L4843" s="45">
        <v>0</v>
      </c>
      <c r="M4843" s="45">
        <f t="shared" si="281"/>
        <v>0</v>
      </c>
    </row>
    <row r="4844" spans="1:13" x14ac:dyDescent="0.25">
      <c r="A4844" s="55"/>
      <c r="B4844" s="40" t="s">
        <v>50</v>
      </c>
      <c r="C4844" s="40"/>
      <c r="D4844" s="40"/>
      <c r="E4844" s="40"/>
      <c r="F4844" s="45">
        <v>0</v>
      </c>
      <c r="G4844" s="45">
        <v>0</v>
      </c>
      <c r="H4844" s="45">
        <v>0</v>
      </c>
      <c r="I4844" s="45">
        <v>0</v>
      </c>
      <c r="J4844" s="45">
        <v>0</v>
      </c>
      <c r="K4844" s="45">
        <v>0</v>
      </c>
      <c r="L4844" s="45">
        <v>0</v>
      </c>
      <c r="M4844" s="45">
        <f t="shared" si="281"/>
        <v>0</v>
      </c>
    </row>
    <row r="4845" spans="1:13" x14ac:dyDescent="0.25">
      <c r="A4845" s="55"/>
      <c r="B4845" s="40" t="s">
        <v>39</v>
      </c>
      <c r="C4845" s="40"/>
      <c r="D4845" s="40"/>
      <c r="E4845" s="40"/>
      <c r="F4845" s="45">
        <v>0</v>
      </c>
      <c r="G4845" s="45">
        <v>0</v>
      </c>
      <c r="H4845" s="45">
        <v>0</v>
      </c>
      <c r="I4845" s="45">
        <v>0</v>
      </c>
      <c r="J4845" s="45">
        <v>0</v>
      </c>
      <c r="K4845" s="45">
        <v>0</v>
      </c>
      <c r="L4845" s="45">
        <v>0</v>
      </c>
      <c r="M4845" s="45">
        <f t="shared" si="281"/>
        <v>0</v>
      </c>
    </row>
    <row r="4846" spans="1:13" x14ac:dyDescent="0.25">
      <c r="A4846" s="323"/>
      <c r="B4846" s="40" t="s">
        <v>51</v>
      </c>
      <c r="C4846" s="40"/>
      <c r="D4846" s="40"/>
      <c r="E4846" s="40"/>
      <c r="F4846" s="45">
        <v>0</v>
      </c>
      <c r="G4846" s="45">
        <v>0</v>
      </c>
      <c r="H4846" s="45">
        <v>0</v>
      </c>
      <c r="I4846" s="45">
        <v>0</v>
      </c>
      <c r="J4846" s="45">
        <v>0</v>
      </c>
      <c r="K4846" s="45">
        <v>0</v>
      </c>
      <c r="L4846" s="45">
        <v>0</v>
      </c>
      <c r="M4846" s="45">
        <f t="shared" si="281"/>
        <v>0</v>
      </c>
    </row>
    <row r="4847" spans="1:13" x14ac:dyDescent="0.25">
      <c r="A4847" s="55"/>
      <c r="B4847" s="322" t="s">
        <v>41</v>
      </c>
      <c r="C4847" s="322"/>
      <c r="D4847" s="322"/>
      <c r="E4847" s="322"/>
      <c r="F4847" s="45">
        <v>0</v>
      </c>
      <c r="G4847" s="45">
        <v>0</v>
      </c>
      <c r="H4847" s="45">
        <v>0</v>
      </c>
      <c r="I4847" s="45">
        <v>0</v>
      </c>
      <c r="J4847" s="45">
        <v>0</v>
      </c>
      <c r="K4847" s="45">
        <v>0</v>
      </c>
      <c r="L4847" s="45">
        <v>0</v>
      </c>
      <c r="M4847" s="45">
        <f t="shared" si="281"/>
        <v>0</v>
      </c>
    </row>
    <row r="4848" spans="1:13" x14ac:dyDescent="0.25">
      <c r="A4848" s="313"/>
      <c r="B4848" s="322" t="s">
        <v>52</v>
      </c>
      <c r="C4848" s="322"/>
      <c r="D4848" s="322"/>
      <c r="E4848" s="322"/>
      <c r="F4848" s="45">
        <v>0</v>
      </c>
      <c r="G4848" s="45">
        <v>0</v>
      </c>
      <c r="H4848" s="45">
        <v>0</v>
      </c>
      <c r="I4848" s="45">
        <v>0</v>
      </c>
      <c r="J4848" s="45">
        <v>0</v>
      </c>
      <c r="K4848" s="45">
        <v>0</v>
      </c>
      <c r="L4848" s="45">
        <v>0</v>
      </c>
      <c r="M4848" s="45">
        <f t="shared" si="281"/>
        <v>0</v>
      </c>
    </row>
    <row r="4849" spans="1:13" x14ac:dyDescent="0.25">
      <c r="A4849" s="313"/>
      <c r="B4849" s="322" t="s">
        <v>41</v>
      </c>
      <c r="C4849" s="322"/>
      <c r="D4849" s="322"/>
      <c r="E4849" s="322"/>
      <c r="F4849" s="45">
        <v>0</v>
      </c>
      <c r="G4849" s="45">
        <v>0</v>
      </c>
      <c r="H4849" s="45">
        <v>0</v>
      </c>
      <c r="I4849" s="45">
        <v>0</v>
      </c>
      <c r="J4849" s="45">
        <v>0</v>
      </c>
      <c r="K4849" s="45">
        <v>0</v>
      </c>
      <c r="L4849" s="45">
        <v>0</v>
      </c>
      <c r="M4849" s="45">
        <f t="shared" si="281"/>
        <v>0</v>
      </c>
    </row>
    <row r="4850" spans="1:13" x14ac:dyDescent="0.25">
      <c r="A4850" s="313"/>
      <c r="B4850" s="322" t="s">
        <v>53</v>
      </c>
      <c r="C4850" s="322"/>
      <c r="D4850" s="322"/>
      <c r="E4850" s="322"/>
      <c r="F4850" s="45">
        <v>0</v>
      </c>
      <c r="G4850" s="45">
        <v>0</v>
      </c>
      <c r="H4850" s="45">
        <v>0</v>
      </c>
      <c r="I4850" s="45">
        <v>0</v>
      </c>
      <c r="J4850" s="45">
        <v>0</v>
      </c>
      <c r="K4850" s="45">
        <v>0</v>
      </c>
      <c r="L4850" s="45">
        <v>0</v>
      </c>
      <c r="M4850" s="45">
        <f t="shared" si="281"/>
        <v>0</v>
      </c>
    </row>
    <row r="4851" spans="1:13" x14ac:dyDescent="0.25">
      <c r="A4851" s="313"/>
      <c r="B4851" s="322" t="s">
        <v>54</v>
      </c>
      <c r="C4851" s="322"/>
      <c r="D4851" s="322"/>
      <c r="E4851" s="322"/>
      <c r="F4851" s="45">
        <v>0</v>
      </c>
      <c r="G4851" s="45">
        <v>0</v>
      </c>
      <c r="H4851" s="45">
        <v>0</v>
      </c>
      <c r="I4851" s="45">
        <v>0</v>
      </c>
      <c r="J4851" s="45">
        <v>0</v>
      </c>
      <c r="K4851" s="45">
        <v>0</v>
      </c>
      <c r="L4851" s="45">
        <v>0</v>
      </c>
      <c r="M4851" s="45">
        <f t="shared" si="281"/>
        <v>0</v>
      </c>
    </row>
    <row r="4852" spans="1:13" x14ac:dyDescent="0.25">
      <c r="A4852" s="313"/>
      <c r="B4852" s="322" t="s">
        <v>45</v>
      </c>
      <c r="C4852" s="322"/>
      <c r="D4852" s="322"/>
      <c r="E4852" s="322"/>
      <c r="F4852" s="45">
        <v>0</v>
      </c>
      <c r="G4852" s="45">
        <v>0</v>
      </c>
      <c r="H4852" s="45">
        <v>0</v>
      </c>
      <c r="I4852" s="45">
        <v>0</v>
      </c>
      <c r="J4852" s="45">
        <v>0</v>
      </c>
      <c r="K4852" s="45">
        <v>0</v>
      </c>
      <c r="L4852" s="45">
        <v>0</v>
      </c>
      <c r="M4852" s="45">
        <f t="shared" si="281"/>
        <v>0</v>
      </c>
    </row>
    <row r="4853" spans="1:13" x14ac:dyDescent="0.25">
      <c r="A4853" s="79" t="s">
        <v>55</v>
      </c>
      <c r="B4853" s="2" t="s">
        <v>56</v>
      </c>
      <c r="C4853" s="322"/>
      <c r="D4853" s="322"/>
      <c r="E4853" s="322"/>
      <c r="F4853" s="41">
        <v>0</v>
      </c>
      <c r="G4853" s="41">
        <v>0</v>
      </c>
      <c r="H4853" s="41">
        <v>0</v>
      </c>
      <c r="I4853" s="41">
        <f>SUM(I4854:I4860)</f>
        <v>1159744.8999999999</v>
      </c>
      <c r="J4853" s="41">
        <f>SUM(J4854:J4862)</f>
        <v>1815040.8499999999</v>
      </c>
      <c r="K4853" s="41">
        <f>SUM(K4854:K4862)</f>
        <v>0</v>
      </c>
      <c r="L4853" s="41">
        <f>SUM(L4854:L4862)</f>
        <v>0</v>
      </c>
      <c r="M4853" s="41">
        <f>SUM(M4854:M4863)</f>
        <v>2974785.75</v>
      </c>
    </row>
    <row r="4854" spans="1:13" x14ac:dyDescent="0.25">
      <c r="A4854" s="313"/>
      <c r="B4854" s="322" t="s">
        <v>57</v>
      </c>
      <c r="C4854" s="322"/>
      <c r="D4854" s="322"/>
      <c r="E4854" s="322"/>
      <c r="F4854" s="45">
        <v>0</v>
      </c>
      <c r="G4854" s="45">
        <v>0</v>
      </c>
      <c r="H4854" s="45">
        <v>0</v>
      </c>
      <c r="I4854" s="45">
        <v>21210.5</v>
      </c>
      <c r="J4854" s="45">
        <v>875847.31</v>
      </c>
      <c r="K4854" s="45">
        <v>0</v>
      </c>
      <c r="L4854" s="45">
        <v>0</v>
      </c>
      <c r="M4854" s="45">
        <f t="shared" ref="M4854:M4864" si="282">SUM(F4854:K4854)</f>
        <v>897057.81</v>
      </c>
    </row>
    <row r="4855" spans="1:13" x14ac:dyDescent="0.25">
      <c r="A4855" s="313"/>
      <c r="B4855" s="322" t="s">
        <v>58</v>
      </c>
      <c r="C4855" s="322"/>
      <c r="D4855" s="322"/>
      <c r="E4855" s="322"/>
      <c r="F4855" s="45">
        <v>0</v>
      </c>
      <c r="G4855" s="45">
        <v>0</v>
      </c>
      <c r="H4855" s="45">
        <v>0</v>
      </c>
      <c r="I4855" s="45">
        <v>0</v>
      </c>
      <c r="J4855" s="45">
        <v>331824.11</v>
      </c>
      <c r="K4855" s="45">
        <v>0</v>
      </c>
      <c r="L4855" s="45">
        <v>0</v>
      </c>
      <c r="M4855" s="45">
        <f t="shared" si="282"/>
        <v>331824.11</v>
      </c>
    </row>
    <row r="4856" spans="1:13" x14ac:dyDescent="0.25">
      <c r="A4856" s="313"/>
      <c r="B4856" s="322" t="s">
        <v>59</v>
      </c>
      <c r="C4856" s="322"/>
      <c r="D4856" s="322"/>
      <c r="E4856" s="322"/>
      <c r="F4856" s="45">
        <v>0</v>
      </c>
      <c r="G4856" s="45">
        <v>0</v>
      </c>
      <c r="H4856" s="45">
        <v>0</v>
      </c>
      <c r="I4856" s="45">
        <v>69734.399999999994</v>
      </c>
      <c r="J4856" s="45">
        <v>3398.4</v>
      </c>
      <c r="K4856" s="45">
        <v>0</v>
      </c>
      <c r="L4856" s="45">
        <v>0</v>
      </c>
      <c r="M4856" s="45">
        <f t="shared" si="282"/>
        <v>73132.799999999988</v>
      </c>
    </row>
    <row r="4857" spans="1:13" x14ac:dyDescent="0.25">
      <c r="A4857" s="313"/>
      <c r="B4857" s="322" t="s">
        <v>60</v>
      </c>
      <c r="C4857" s="322"/>
      <c r="D4857" s="322"/>
      <c r="E4857" s="322"/>
      <c r="F4857" s="45">
        <v>0</v>
      </c>
      <c r="G4857" s="45">
        <v>0</v>
      </c>
      <c r="H4857" s="45">
        <v>0</v>
      </c>
      <c r="I4857" s="45">
        <v>0</v>
      </c>
      <c r="J4857" s="45">
        <v>27576.6</v>
      </c>
      <c r="K4857" s="45">
        <v>0</v>
      </c>
      <c r="L4857" s="45">
        <v>0</v>
      </c>
      <c r="M4857" s="45">
        <f t="shared" si="282"/>
        <v>27576.6</v>
      </c>
    </row>
    <row r="4858" spans="1:13" x14ac:dyDescent="0.25">
      <c r="A4858" s="313"/>
      <c r="B4858" s="322" t="s">
        <v>61</v>
      </c>
      <c r="C4858" s="322"/>
      <c r="D4858" s="322"/>
      <c r="E4858" s="322"/>
      <c r="F4858" s="45">
        <v>0</v>
      </c>
      <c r="G4858" s="45">
        <v>0</v>
      </c>
      <c r="H4858" s="45">
        <v>0</v>
      </c>
      <c r="I4858" s="45">
        <v>0</v>
      </c>
      <c r="J4858" s="45">
        <v>0</v>
      </c>
      <c r="K4858" s="45">
        <v>0</v>
      </c>
      <c r="L4858" s="45">
        <v>0</v>
      </c>
      <c r="M4858" s="45">
        <f t="shared" si="282"/>
        <v>0</v>
      </c>
    </row>
    <row r="4859" spans="1:13" x14ac:dyDescent="0.25">
      <c r="A4859" s="313"/>
      <c r="B4859" s="322" t="s">
        <v>62</v>
      </c>
      <c r="C4859" s="322"/>
      <c r="D4859" s="322"/>
      <c r="E4859" s="322"/>
      <c r="F4859" s="45">
        <v>0</v>
      </c>
      <c r="G4859" s="45">
        <v>0</v>
      </c>
      <c r="H4859" s="45">
        <v>0</v>
      </c>
      <c r="I4859" s="45">
        <v>1068800</v>
      </c>
      <c r="J4859" s="45">
        <v>497380.02</v>
      </c>
      <c r="K4859" s="45">
        <v>0</v>
      </c>
      <c r="L4859" s="45">
        <v>0</v>
      </c>
      <c r="M4859" s="45">
        <f t="shared" si="282"/>
        <v>1566180.02</v>
      </c>
    </row>
    <row r="4860" spans="1:13" x14ac:dyDescent="0.25">
      <c r="A4860" s="313"/>
      <c r="B4860" s="322" t="s">
        <v>63</v>
      </c>
      <c r="C4860" s="322"/>
      <c r="D4860" s="322"/>
      <c r="E4860" s="322"/>
      <c r="F4860" s="45">
        <v>0</v>
      </c>
      <c r="G4860" s="45">
        <v>0</v>
      </c>
      <c r="H4860" s="45">
        <v>0</v>
      </c>
      <c r="I4860" s="45">
        <v>0</v>
      </c>
      <c r="J4860" s="45">
        <v>0</v>
      </c>
      <c r="K4860" s="45">
        <v>0</v>
      </c>
      <c r="L4860" s="45">
        <v>0</v>
      </c>
      <c r="M4860" s="45">
        <f t="shared" si="282"/>
        <v>0</v>
      </c>
    </row>
    <row r="4861" spans="1:13" x14ac:dyDescent="0.25">
      <c r="A4861" s="313"/>
      <c r="B4861" s="322" t="s">
        <v>64</v>
      </c>
      <c r="C4861" s="322"/>
      <c r="D4861" s="322"/>
      <c r="E4861" s="322"/>
      <c r="F4861" s="45">
        <v>0</v>
      </c>
      <c r="G4861" s="45">
        <v>0</v>
      </c>
      <c r="H4861" s="45">
        <v>0</v>
      </c>
      <c r="I4861" s="45">
        <v>0</v>
      </c>
      <c r="J4861" s="45">
        <v>0</v>
      </c>
      <c r="K4861" s="45">
        <v>0</v>
      </c>
      <c r="L4861" s="45">
        <v>0</v>
      </c>
      <c r="M4861" s="45">
        <f t="shared" si="282"/>
        <v>0</v>
      </c>
    </row>
    <row r="4862" spans="1:13" x14ac:dyDescent="0.25">
      <c r="A4862" s="313"/>
      <c r="B4862" s="322" t="s">
        <v>65</v>
      </c>
      <c r="C4862" s="322"/>
      <c r="D4862" s="322"/>
      <c r="E4862" s="322"/>
      <c r="F4862" s="45">
        <v>0</v>
      </c>
      <c r="G4862" s="45">
        <v>0</v>
      </c>
      <c r="H4862" s="45">
        <v>0</v>
      </c>
      <c r="I4862" s="45">
        <v>0</v>
      </c>
      <c r="J4862" s="45">
        <v>79014.41</v>
      </c>
      <c r="K4862" s="45">
        <v>0</v>
      </c>
      <c r="L4862" s="45">
        <v>0</v>
      </c>
      <c r="M4862" s="45">
        <f t="shared" si="282"/>
        <v>79014.41</v>
      </c>
    </row>
    <row r="4863" spans="1:13" x14ac:dyDescent="0.25">
      <c r="A4863" s="313"/>
      <c r="B4863" s="322" t="s">
        <v>66</v>
      </c>
      <c r="C4863" s="322"/>
      <c r="D4863" s="322"/>
      <c r="E4863" s="322"/>
      <c r="F4863" s="45">
        <v>0</v>
      </c>
      <c r="G4863" s="45">
        <v>0</v>
      </c>
      <c r="H4863" s="45">
        <v>0</v>
      </c>
      <c r="I4863" s="45">
        <v>0</v>
      </c>
      <c r="J4863" s="45">
        <v>0</v>
      </c>
      <c r="K4863" s="45">
        <v>0</v>
      </c>
      <c r="L4863" s="45">
        <v>0</v>
      </c>
      <c r="M4863" s="45">
        <f t="shared" si="282"/>
        <v>0</v>
      </c>
    </row>
    <row r="4864" spans="1:13" x14ac:dyDescent="0.25">
      <c r="A4864" s="313"/>
      <c r="B4864" s="322" t="s">
        <v>67</v>
      </c>
      <c r="C4864" s="322"/>
      <c r="D4864" s="322"/>
      <c r="E4864" s="322"/>
      <c r="F4864" s="45">
        <v>0</v>
      </c>
      <c r="G4864" s="45">
        <v>0</v>
      </c>
      <c r="H4864" s="45">
        <v>0</v>
      </c>
      <c r="I4864" s="45">
        <v>0</v>
      </c>
      <c r="J4864" s="45">
        <v>0</v>
      </c>
      <c r="K4864" s="45">
        <v>0</v>
      </c>
      <c r="L4864" s="45">
        <v>0</v>
      </c>
      <c r="M4864" s="45">
        <f t="shared" si="282"/>
        <v>0</v>
      </c>
    </row>
    <row r="4865" spans="1:13" x14ac:dyDescent="0.25">
      <c r="A4865" s="79" t="s">
        <v>68</v>
      </c>
      <c r="B4865" s="2" t="s">
        <v>69</v>
      </c>
      <c r="C4865" s="322"/>
      <c r="D4865" s="322"/>
      <c r="E4865" s="322"/>
      <c r="F4865" s="41">
        <v>0</v>
      </c>
      <c r="G4865" s="41">
        <v>0</v>
      </c>
      <c r="H4865" s="41">
        <v>0</v>
      </c>
      <c r="I4865" s="41">
        <v>0</v>
      </c>
      <c r="J4865" s="41">
        <v>0</v>
      </c>
      <c r="K4865" s="41">
        <v>0</v>
      </c>
      <c r="L4865" s="41">
        <v>0</v>
      </c>
      <c r="M4865" s="41">
        <v>0</v>
      </c>
    </row>
    <row r="4866" spans="1:13" x14ac:dyDescent="0.25">
      <c r="A4866" s="79"/>
      <c r="B4866" s="322" t="s">
        <v>70</v>
      </c>
      <c r="C4866" s="322"/>
      <c r="D4866" s="322"/>
      <c r="E4866" s="322"/>
      <c r="F4866" s="45">
        <v>0</v>
      </c>
      <c r="G4866" s="45">
        <v>0</v>
      </c>
      <c r="H4866" s="45">
        <v>0</v>
      </c>
      <c r="I4866" s="45">
        <v>0</v>
      </c>
      <c r="J4866" s="45">
        <v>0</v>
      </c>
      <c r="K4866" s="45">
        <v>0</v>
      </c>
      <c r="L4866" s="45">
        <v>0</v>
      </c>
      <c r="M4866" s="45">
        <f>SUM(F4866:F4866)</f>
        <v>0</v>
      </c>
    </row>
    <row r="4867" spans="1:13" x14ac:dyDescent="0.25">
      <c r="A4867" s="79"/>
      <c r="B4867" s="322" t="s">
        <v>71</v>
      </c>
      <c r="C4867" s="322"/>
      <c r="D4867" s="322"/>
      <c r="E4867" s="322"/>
      <c r="F4867" s="45">
        <v>0</v>
      </c>
      <c r="G4867" s="45">
        <v>0</v>
      </c>
      <c r="H4867" s="45">
        <v>0</v>
      </c>
      <c r="I4867" s="45">
        <v>0</v>
      </c>
      <c r="J4867" s="45">
        <v>0</v>
      </c>
      <c r="K4867" s="45">
        <v>0</v>
      </c>
      <c r="L4867" s="45">
        <v>0</v>
      </c>
      <c r="M4867" s="45">
        <f>SUM(F4867:F4867)</f>
        <v>0</v>
      </c>
    </row>
    <row r="4868" spans="1:13" x14ac:dyDescent="0.25">
      <c r="A4868" s="79"/>
      <c r="B4868" s="322" t="s">
        <v>72</v>
      </c>
      <c r="C4868" s="322"/>
      <c r="D4868" s="322"/>
      <c r="E4868" s="322"/>
      <c r="F4868" s="45">
        <v>0</v>
      </c>
      <c r="G4868" s="45">
        <v>0</v>
      </c>
      <c r="H4868" s="45">
        <v>0</v>
      </c>
      <c r="I4868" s="45">
        <v>0</v>
      </c>
      <c r="J4868" s="45">
        <v>0</v>
      </c>
      <c r="K4868" s="45">
        <v>0</v>
      </c>
      <c r="L4868" s="45">
        <v>0</v>
      </c>
      <c r="M4868" s="45">
        <f>SUM(F4868:F4868)</f>
        <v>0</v>
      </c>
    </row>
    <row r="4869" spans="1:13" x14ac:dyDescent="0.25">
      <c r="A4869" s="79"/>
      <c r="B4869" s="322" t="s">
        <v>73</v>
      </c>
      <c r="C4869" s="322"/>
      <c r="D4869" s="322"/>
      <c r="E4869" s="322"/>
      <c r="F4869" s="45">
        <v>0</v>
      </c>
      <c r="G4869" s="45">
        <v>0</v>
      </c>
      <c r="H4869" s="45">
        <v>0</v>
      </c>
      <c r="I4869" s="45">
        <v>0</v>
      </c>
      <c r="J4869" s="45">
        <v>0</v>
      </c>
      <c r="K4869" s="45">
        <v>0</v>
      </c>
      <c r="L4869" s="45">
        <v>0</v>
      </c>
      <c r="M4869" s="45">
        <f>SUM(F4869:F4869)</f>
        <v>0</v>
      </c>
    </row>
    <row r="4870" spans="1:13" x14ac:dyDescent="0.25">
      <c r="A4870" s="79"/>
      <c r="B4870" s="322" t="s">
        <v>74</v>
      </c>
      <c r="C4870" s="322"/>
      <c r="D4870" s="322"/>
      <c r="E4870" s="322"/>
      <c r="F4870" s="45">
        <v>0</v>
      </c>
      <c r="G4870" s="45">
        <v>0</v>
      </c>
      <c r="H4870" s="45">
        <v>0</v>
      </c>
      <c r="I4870" s="45">
        <v>0</v>
      </c>
      <c r="J4870" s="45">
        <v>0</v>
      </c>
      <c r="K4870" s="45">
        <v>0</v>
      </c>
      <c r="L4870" s="45">
        <v>0</v>
      </c>
      <c r="M4870" s="45">
        <f>SUM(F4870:F4870)</f>
        <v>0</v>
      </c>
    </row>
    <row r="4871" spans="1:13" x14ac:dyDescent="0.25">
      <c r="A4871" s="79" t="s">
        <v>75</v>
      </c>
      <c r="B4871" s="2" t="s">
        <v>76</v>
      </c>
      <c r="C4871" s="322"/>
      <c r="D4871" s="322"/>
      <c r="E4871" s="322"/>
      <c r="F4871" s="41">
        <v>0</v>
      </c>
      <c r="G4871" s="41">
        <v>0</v>
      </c>
      <c r="H4871" s="41">
        <v>0</v>
      </c>
      <c r="I4871" s="41">
        <v>0</v>
      </c>
      <c r="J4871" s="41">
        <v>0</v>
      </c>
      <c r="K4871" s="41">
        <v>0</v>
      </c>
      <c r="L4871" s="41">
        <v>0</v>
      </c>
      <c r="M4871" s="41">
        <v>0</v>
      </c>
    </row>
    <row r="4872" spans="1:13" x14ac:dyDescent="0.25">
      <c r="A4872" s="79"/>
      <c r="B4872" s="2" t="s">
        <v>77</v>
      </c>
      <c r="C4872" s="322"/>
      <c r="D4872" s="322"/>
      <c r="E4872" s="322"/>
      <c r="F4872" s="45">
        <v>0</v>
      </c>
      <c r="G4872" s="45">
        <v>0</v>
      </c>
      <c r="H4872" s="45">
        <v>0</v>
      </c>
      <c r="I4872" s="45">
        <v>0</v>
      </c>
      <c r="J4872" s="45">
        <v>0</v>
      </c>
      <c r="K4872" s="45">
        <v>0</v>
      </c>
      <c r="L4872" s="45">
        <v>0</v>
      </c>
      <c r="M4872" s="45">
        <f>SUM(F4872:F4872)</f>
        <v>0</v>
      </c>
    </row>
    <row r="4873" spans="1:13" x14ac:dyDescent="0.25">
      <c r="A4873" s="79"/>
      <c r="B4873" s="322" t="s">
        <v>78</v>
      </c>
      <c r="C4873" s="322"/>
      <c r="D4873" s="322"/>
      <c r="E4873" s="322"/>
      <c r="F4873" s="45">
        <v>0</v>
      </c>
      <c r="G4873" s="45">
        <v>0</v>
      </c>
      <c r="H4873" s="45">
        <v>0</v>
      </c>
      <c r="I4873" s="45">
        <v>0</v>
      </c>
      <c r="J4873" s="45">
        <v>0</v>
      </c>
      <c r="K4873" s="45">
        <v>0</v>
      </c>
      <c r="L4873" s="45">
        <v>0</v>
      </c>
      <c r="M4873" s="45">
        <f>SUM(F4873:F4873)</f>
        <v>0</v>
      </c>
    </row>
    <row r="4874" spans="1:13" x14ac:dyDescent="0.25">
      <c r="A4874" s="79"/>
      <c r="B4874" s="322" t="s">
        <v>79</v>
      </c>
      <c r="C4874" s="322"/>
      <c r="D4874" s="322"/>
      <c r="E4874" s="322"/>
      <c r="F4874" s="45">
        <v>0</v>
      </c>
      <c r="G4874" s="45">
        <v>0</v>
      </c>
      <c r="H4874" s="45">
        <v>0</v>
      </c>
      <c r="I4874" s="45">
        <v>0</v>
      </c>
      <c r="J4874" s="45">
        <v>0</v>
      </c>
      <c r="K4874" s="45">
        <v>0</v>
      </c>
      <c r="L4874" s="45">
        <v>0</v>
      </c>
      <c r="M4874" s="45">
        <f>SUM(F4874:F4874)</f>
        <v>0</v>
      </c>
    </row>
    <row r="4875" spans="1:13" x14ac:dyDescent="0.25">
      <c r="A4875" s="79"/>
      <c r="B4875" s="322" t="s">
        <v>80</v>
      </c>
      <c r="C4875" s="322"/>
      <c r="D4875" s="322"/>
      <c r="E4875" s="322"/>
      <c r="F4875" s="45">
        <v>0</v>
      </c>
      <c r="G4875" s="45">
        <v>0</v>
      </c>
      <c r="H4875" s="45">
        <v>0</v>
      </c>
      <c r="I4875" s="45">
        <v>0</v>
      </c>
      <c r="J4875" s="45">
        <v>0</v>
      </c>
      <c r="K4875" s="45">
        <v>0</v>
      </c>
      <c r="L4875" s="45">
        <v>0</v>
      </c>
      <c r="M4875" s="45">
        <f>SUM(F4875:F4875)</f>
        <v>0</v>
      </c>
    </row>
    <row r="4876" spans="1:13" x14ac:dyDescent="0.25">
      <c r="A4876" s="79" t="s">
        <v>81</v>
      </c>
      <c r="B4876" s="2" t="s">
        <v>82</v>
      </c>
      <c r="C4876" s="322"/>
      <c r="D4876" s="322"/>
      <c r="E4876" s="322"/>
      <c r="F4876" s="41">
        <v>0</v>
      </c>
      <c r="G4876" s="41">
        <v>0</v>
      </c>
      <c r="H4876" s="41">
        <v>0</v>
      </c>
      <c r="I4876" s="41">
        <v>0</v>
      </c>
      <c r="J4876" s="41">
        <v>0</v>
      </c>
      <c r="K4876" s="41">
        <v>0</v>
      </c>
      <c r="L4876" s="41">
        <v>0</v>
      </c>
      <c r="M4876" s="41">
        <v>0</v>
      </c>
    </row>
    <row r="4877" spans="1:13" x14ac:dyDescent="0.25">
      <c r="A4877" s="79"/>
      <c r="B4877" s="322" t="s">
        <v>83</v>
      </c>
      <c r="C4877" s="322"/>
      <c r="D4877" s="322"/>
      <c r="E4877" s="322"/>
      <c r="F4877" s="45">
        <v>0</v>
      </c>
      <c r="G4877" s="45">
        <v>0</v>
      </c>
      <c r="H4877" s="45">
        <v>0</v>
      </c>
      <c r="I4877" s="45">
        <v>0</v>
      </c>
      <c r="J4877" s="45">
        <v>0</v>
      </c>
      <c r="K4877" s="45">
        <v>0</v>
      </c>
      <c r="L4877" s="45">
        <v>0</v>
      </c>
      <c r="M4877" s="45">
        <f>SUM(F4877:F4877)</f>
        <v>0</v>
      </c>
    </row>
    <row r="4878" spans="1:13" x14ac:dyDescent="0.25">
      <c r="A4878" s="79"/>
      <c r="B4878" s="322" t="s">
        <v>84</v>
      </c>
      <c r="C4878" s="322"/>
      <c r="D4878" s="322"/>
      <c r="E4878" s="322"/>
      <c r="F4878" s="45">
        <v>0</v>
      </c>
      <c r="G4878" s="45">
        <v>0</v>
      </c>
      <c r="H4878" s="45">
        <v>0</v>
      </c>
      <c r="I4878" s="45">
        <v>0</v>
      </c>
      <c r="J4878" s="45">
        <v>0</v>
      </c>
      <c r="K4878" s="45">
        <v>0</v>
      </c>
      <c r="L4878" s="45">
        <v>0</v>
      </c>
      <c r="M4878" s="45">
        <f>SUM(F4878:F4878)</f>
        <v>0</v>
      </c>
    </row>
    <row r="4879" spans="1:13" x14ac:dyDescent="0.25">
      <c r="A4879" s="79"/>
      <c r="B4879" s="322" t="s">
        <v>85</v>
      </c>
      <c r="C4879" s="322"/>
      <c r="D4879" s="322"/>
      <c r="E4879" s="322"/>
      <c r="F4879" s="45">
        <v>0</v>
      </c>
      <c r="G4879" s="45">
        <v>0</v>
      </c>
      <c r="H4879" s="45">
        <v>0</v>
      </c>
      <c r="I4879" s="45">
        <v>0</v>
      </c>
      <c r="J4879" s="45">
        <v>0</v>
      </c>
      <c r="K4879" s="45">
        <v>0</v>
      </c>
      <c r="L4879" s="45">
        <v>0</v>
      </c>
      <c r="M4879" s="45">
        <f>SUM(F4879:F4879)</f>
        <v>0</v>
      </c>
    </row>
    <row r="4880" spans="1:13" x14ac:dyDescent="0.25">
      <c r="A4880" s="79"/>
      <c r="B4880" s="322" t="s">
        <v>86</v>
      </c>
      <c r="C4880" s="322"/>
      <c r="D4880" s="322"/>
      <c r="E4880" s="322"/>
      <c r="F4880" s="45">
        <v>0</v>
      </c>
      <c r="G4880" s="45">
        <v>0</v>
      </c>
      <c r="H4880" s="45">
        <v>0</v>
      </c>
      <c r="I4880" s="45">
        <v>0</v>
      </c>
      <c r="J4880" s="45">
        <v>0</v>
      </c>
      <c r="K4880" s="45">
        <v>0</v>
      </c>
      <c r="L4880" s="45">
        <v>0</v>
      </c>
      <c r="M4880" s="45">
        <f>SUM(F4880:F4880)</f>
        <v>0</v>
      </c>
    </row>
    <row r="4881" spans="1:13" x14ac:dyDescent="0.25">
      <c r="A4881" s="313"/>
      <c r="B4881" s="322" t="s">
        <v>87</v>
      </c>
      <c r="C4881" s="322"/>
      <c r="D4881" s="322"/>
      <c r="E4881" s="322"/>
      <c r="F4881" s="45">
        <v>0</v>
      </c>
      <c r="G4881" s="45">
        <v>0</v>
      </c>
      <c r="H4881" s="45">
        <v>0</v>
      </c>
      <c r="I4881" s="45">
        <v>0</v>
      </c>
      <c r="J4881" s="45">
        <v>0</v>
      </c>
      <c r="K4881" s="45">
        <v>0</v>
      </c>
      <c r="L4881" s="45">
        <v>0</v>
      </c>
      <c r="M4881" s="45">
        <f>SUM(F4881:F4881)</f>
        <v>0</v>
      </c>
    </row>
    <row r="4882" spans="1:13" x14ac:dyDescent="0.25">
      <c r="A4882" s="313"/>
      <c r="B4882" s="2" t="s">
        <v>88</v>
      </c>
      <c r="C4882" s="322"/>
      <c r="D4882" s="322"/>
      <c r="E4882" s="322"/>
      <c r="F4882" s="61">
        <f>+F4816+F4797+F4803</f>
        <v>26071163.659999996</v>
      </c>
      <c r="G4882" s="61">
        <f>+G4816+G4797+G4803</f>
        <v>23351036.780000001</v>
      </c>
      <c r="H4882" s="61">
        <f>+H4816+H4797+H4803</f>
        <v>24549984.219999999</v>
      </c>
      <c r="I4882" s="61">
        <f>+I4816+I4797+I4803+I4853</f>
        <v>28810245.789999995</v>
      </c>
      <c r="J4882" s="61">
        <f>+J4816+J4797+J4803+J4853</f>
        <v>45959617.239999995</v>
      </c>
      <c r="K4882" s="61">
        <f>+K4816+K4797+K4803+K4853</f>
        <v>24861127.640000001</v>
      </c>
      <c r="L4882" s="61">
        <f>+L4816+L4797+L4803+L4853</f>
        <v>26599315.489999998</v>
      </c>
      <c r="M4882" s="61">
        <f>+M4816+M4803+M4797+M4853</f>
        <v>200202490.81999999</v>
      </c>
    </row>
    <row r="4883" spans="1:13" x14ac:dyDescent="0.25">
      <c r="A4883" s="313"/>
      <c r="B4883" s="2"/>
      <c r="C4883" s="322"/>
      <c r="D4883" s="322"/>
      <c r="E4883" s="322"/>
      <c r="F4883" s="45"/>
      <c r="G4883" s="45"/>
      <c r="H4883" s="45"/>
      <c r="I4883" s="45"/>
      <c r="J4883" s="45"/>
      <c r="K4883" s="45"/>
      <c r="L4883" s="45"/>
      <c r="M4883" s="45"/>
    </row>
    <row r="4884" spans="1:13" x14ac:dyDescent="0.25">
      <c r="A4884" s="313"/>
      <c r="B4884" s="2" t="s">
        <v>231</v>
      </c>
      <c r="C4884" s="322"/>
      <c r="D4884" s="322"/>
      <c r="E4884" s="322"/>
      <c r="F4884" s="45">
        <v>0</v>
      </c>
      <c r="G4884" s="45">
        <v>115767</v>
      </c>
      <c r="H4884" s="45">
        <v>-115767</v>
      </c>
      <c r="I4884" s="45">
        <v>0</v>
      </c>
      <c r="J4884" s="45">
        <v>0</v>
      </c>
      <c r="K4884" s="45">
        <v>0</v>
      </c>
      <c r="L4884" s="45">
        <v>0</v>
      </c>
      <c r="M4884" s="324">
        <f t="shared" ref="M4884:M4890" si="283">SUM(F4884:J4884)</f>
        <v>0</v>
      </c>
    </row>
    <row r="4885" spans="1:13" x14ac:dyDescent="0.25">
      <c r="A4885" s="313"/>
      <c r="B4885" s="2" t="s">
        <v>230</v>
      </c>
      <c r="C4885" s="322"/>
      <c r="D4885" s="322"/>
      <c r="E4885" s="322"/>
      <c r="F4885" s="45">
        <v>136.99</v>
      </c>
      <c r="G4885" s="45">
        <v>-136.99</v>
      </c>
      <c r="H4885" s="45">
        <v>0</v>
      </c>
      <c r="I4885" s="45">
        <v>0</v>
      </c>
      <c r="J4885" s="45">
        <v>0</v>
      </c>
      <c r="K4885" s="45">
        <v>0</v>
      </c>
      <c r="L4885" s="45">
        <v>0</v>
      </c>
      <c r="M4885" s="324">
        <f t="shared" si="283"/>
        <v>0</v>
      </c>
    </row>
    <row r="4886" spans="1:13" x14ac:dyDescent="0.25">
      <c r="A4886" s="313"/>
      <c r="B4886" s="2" t="s">
        <v>232</v>
      </c>
      <c r="C4886" s="322"/>
      <c r="D4886" s="322"/>
      <c r="E4886" s="322"/>
      <c r="F4886" s="45">
        <v>0</v>
      </c>
      <c r="G4886" s="45">
        <v>0</v>
      </c>
      <c r="H4886" s="45">
        <v>4761.6000000000004</v>
      </c>
      <c r="I4886" s="45">
        <f>-H4886</f>
        <v>-4761.6000000000004</v>
      </c>
      <c r="J4886" s="45">
        <v>0</v>
      </c>
      <c r="K4886" s="45">
        <v>0</v>
      </c>
      <c r="L4886" s="45">
        <v>0</v>
      </c>
      <c r="M4886" s="324">
        <f t="shared" si="283"/>
        <v>0</v>
      </c>
    </row>
    <row r="4887" spans="1:13" x14ac:dyDescent="0.25">
      <c r="A4887" s="313"/>
      <c r="B4887" s="2" t="s">
        <v>234</v>
      </c>
      <c r="C4887" s="322"/>
      <c r="D4887" s="322"/>
      <c r="E4887" s="322"/>
      <c r="F4887" s="45">
        <v>0</v>
      </c>
      <c r="G4887" s="45">
        <v>0</v>
      </c>
      <c r="H4887" s="45">
        <v>87792</v>
      </c>
      <c r="I4887" s="45">
        <f t="shared" ref="I4887:I4888" si="284">-H4887</f>
        <v>-87792</v>
      </c>
      <c r="J4887" s="45">
        <v>0</v>
      </c>
      <c r="K4887" s="45">
        <v>0</v>
      </c>
      <c r="L4887" s="45">
        <v>0</v>
      </c>
      <c r="M4887" s="324">
        <f t="shared" si="283"/>
        <v>0</v>
      </c>
    </row>
    <row r="4888" spans="1:13" x14ac:dyDescent="0.25">
      <c r="A4888" s="313"/>
      <c r="B4888" s="2" t="s">
        <v>233</v>
      </c>
      <c r="C4888" s="322"/>
      <c r="D4888" s="322"/>
      <c r="E4888" s="322"/>
      <c r="F4888" s="45">
        <v>0</v>
      </c>
      <c r="G4888" s="45">
        <v>0</v>
      </c>
      <c r="H4888" s="45">
        <v>944000</v>
      </c>
      <c r="I4888" s="45">
        <f t="shared" si="284"/>
        <v>-944000</v>
      </c>
      <c r="J4888" s="45">
        <v>0</v>
      </c>
      <c r="K4888" s="45">
        <v>0</v>
      </c>
      <c r="L4888" s="45">
        <v>0</v>
      </c>
      <c r="M4888" s="324">
        <f t="shared" si="283"/>
        <v>0</v>
      </c>
    </row>
    <row r="4889" spans="1:13" x14ac:dyDescent="0.25">
      <c r="A4889" s="79"/>
      <c r="B4889" s="2" t="s">
        <v>235</v>
      </c>
      <c r="C4889" s="322"/>
      <c r="D4889" s="322"/>
      <c r="E4889" s="322"/>
      <c r="F4889" s="45">
        <v>0</v>
      </c>
      <c r="G4889" s="45">
        <v>0</v>
      </c>
      <c r="H4889" s="45">
        <v>0</v>
      </c>
      <c r="I4889" s="45">
        <v>0</v>
      </c>
      <c r="J4889" s="45">
        <f>-195333.58-44981.85</f>
        <v>-240315.43</v>
      </c>
      <c r="K4889" s="45">
        <v>0</v>
      </c>
      <c r="L4889" s="45">
        <v>0</v>
      </c>
      <c r="M4889" s="324">
        <f t="shared" si="283"/>
        <v>-240315.43</v>
      </c>
    </row>
    <row r="4890" spans="1:13" x14ac:dyDescent="0.25">
      <c r="A4890" s="79"/>
      <c r="B4890" s="2" t="s">
        <v>226</v>
      </c>
      <c r="C4890" s="322"/>
      <c r="D4890" s="322"/>
      <c r="E4890" s="322"/>
      <c r="F4890" s="45">
        <v>0</v>
      </c>
      <c r="G4890" s="45">
        <v>0</v>
      </c>
      <c r="H4890" s="45">
        <v>0</v>
      </c>
      <c r="I4890" s="45">
        <v>0</v>
      </c>
      <c r="J4890" s="45">
        <v>-14700</v>
      </c>
      <c r="K4890" s="45">
        <v>0</v>
      </c>
      <c r="L4890" s="45">
        <v>0</v>
      </c>
      <c r="M4890" s="324">
        <f t="shared" si="283"/>
        <v>-14700</v>
      </c>
    </row>
    <row r="4891" spans="1:13" x14ac:dyDescent="0.25">
      <c r="A4891" s="79"/>
      <c r="B4891" s="2"/>
      <c r="C4891" s="322"/>
      <c r="D4891" s="322"/>
      <c r="E4891" s="322"/>
      <c r="F4891" s="45"/>
      <c r="G4891" s="45"/>
      <c r="H4891" s="45"/>
      <c r="I4891" s="45"/>
      <c r="J4891" s="45"/>
      <c r="K4891" s="45">
        <v>0</v>
      </c>
      <c r="L4891" s="45">
        <v>0</v>
      </c>
      <c r="M4891" s="324"/>
    </row>
    <row r="4892" spans="1:13" x14ac:dyDescent="0.25">
      <c r="A4892" s="79"/>
      <c r="B4892" s="2" t="s">
        <v>228</v>
      </c>
      <c r="C4892" s="322"/>
      <c r="D4892" s="322"/>
      <c r="E4892" s="322"/>
      <c r="F4892" s="45">
        <v>0</v>
      </c>
      <c r="G4892" s="45">
        <v>0</v>
      </c>
      <c r="H4892" s="45">
        <v>0</v>
      </c>
      <c r="I4892" s="45">
        <v>0</v>
      </c>
      <c r="J4892" s="45">
        <v>0</v>
      </c>
      <c r="K4892" s="45">
        <v>0</v>
      </c>
      <c r="L4892" s="45">
        <v>0</v>
      </c>
      <c r="M4892" s="324">
        <f>SUM(F4892:I4892)</f>
        <v>0</v>
      </c>
    </row>
    <row r="4893" spans="1:13" x14ac:dyDescent="0.25">
      <c r="A4893" s="79" t="s">
        <v>89</v>
      </c>
      <c r="B4893" s="2" t="s">
        <v>90</v>
      </c>
      <c r="C4893" s="322"/>
      <c r="D4893" s="322"/>
      <c r="E4893" s="322"/>
      <c r="F4893" s="45">
        <v>0</v>
      </c>
      <c r="G4893" s="45">
        <v>0</v>
      </c>
      <c r="H4893" s="45">
        <v>0</v>
      </c>
      <c r="I4893" s="45">
        <v>0</v>
      </c>
      <c r="J4893" s="45">
        <v>0</v>
      </c>
      <c r="K4893" s="45">
        <v>0</v>
      </c>
      <c r="L4893" s="45">
        <v>0</v>
      </c>
      <c r="M4893" s="324">
        <f>SUM(F4893:G4893)</f>
        <v>0</v>
      </c>
    </row>
    <row r="4894" spans="1:13" x14ac:dyDescent="0.25">
      <c r="A4894" s="79" t="s">
        <v>91</v>
      </c>
      <c r="B4894" s="2" t="s">
        <v>92</v>
      </c>
      <c r="C4894" s="322"/>
      <c r="D4894" s="322"/>
      <c r="E4894" s="322"/>
      <c r="F4894" s="41">
        <v>0</v>
      </c>
      <c r="G4894" s="41">
        <v>0</v>
      </c>
      <c r="H4894" s="41">
        <v>0</v>
      </c>
      <c r="I4894" s="41">
        <v>0</v>
      </c>
      <c r="J4894" s="41">
        <v>0</v>
      </c>
      <c r="K4894" s="41">
        <v>0</v>
      </c>
      <c r="L4894" s="41">
        <v>0</v>
      </c>
      <c r="M4894" s="41">
        <v>0</v>
      </c>
    </row>
    <row r="4895" spans="1:13" x14ac:dyDescent="0.25">
      <c r="A4895" s="313"/>
      <c r="B4895" s="322" t="s">
        <v>93</v>
      </c>
      <c r="C4895" s="322"/>
      <c r="D4895" s="322" t="s">
        <v>94</v>
      </c>
      <c r="E4895" s="322"/>
      <c r="F4895" s="45">
        <v>0</v>
      </c>
      <c r="G4895" s="45">
        <v>0</v>
      </c>
      <c r="H4895" s="45">
        <v>0</v>
      </c>
      <c r="I4895" s="45">
        <v>0</v>
      </c>
      <c r="J4895" s="45">
        <v>0</v>
      </c>
      <c r="K4895" s="45">
        <v>0</v>
      </c>
      <c r="L4895" s="45">
        <v>0</v>
      </c>
      <c r="M4895" s="45">
        <v>0</v>
      </c>
    </row>
    <row r="4896" spans="1:13" x14ac:dyDescent="0.25">
      <c r="A4896" s="313"/>
      <c r="B4896" s="322" t="s">
        <v>95</v>
      </c>
      <c r="C4896" s="322"/>
      <c r="D4896" s="322"/>
      <c r="E4896" s="322"/>
      <c r="F4896" s="45">
        <v>0</v>
      </c>
      <c r="G4896" s="45">
        <v>0</v>
      </c>
      <c r="H4896" s="45">
        <v>0</v>
      </c>
      <c r="I4896" s="45">
        <v>0</v>
      </c>
      <c r="J4896" s="45">
        <v>0</v>
      </c>
      <c r="K4896" s="45">
        <v>0</v>
      </c>
      <c r="L4896" s="45">
        <v>0</v>
      </c>
      <c r="M4896" s="45">
        <v>0</v>
      </c>
    </row>
    <row r="4897" spans="1:13" x14ac:dyDescent="0.25">
      <c r="A4897" s="79" t="s">
        <v>96</v>
      </c>
      <c r="B4897" s="326" t="s">
        <v>97</v>
      </c>
      <c r="C4897" s="322"/>
      <c r="D4897" s="322"/>
      <c r="E4897" s="322"/>
      <c r="F4897" s="41">
        <v>0</v>
      </c>
      <c r="G4897" s="41">
        <v>0</v>
      </c>
      <c r="H4897" s="41">
        <v>0</v>
      </c>
      <c r="I4897" s="41">
        <v>0</v>
      </c>
      <c r="J4897" s="41">
        <v>0</v>
      </c>
      <c r="K4897" s="41">
        <v>0</v>
      </c>
      <c r="L4897" s="41">
        <v>0</v>
      </c>
      <c r="M4897" s="41">
        <v>0</v>
      </c>
    </row>
    <row r="4898" spans="1:13" x14ac:dyDescent="0.25">
      <c r="A4898" s="313"/>
      <c r="B4898" s="322" t="s">
        <v>98</v>
      </c>
      <c r="C4898" s="322"/>
      <c r="D4898" s="322"/>
      <c r="E4898" s="322"/>
      <c r="F4898" s="45">
        <v>0</v>
      </c>
      <c r="G4898" s="45">
        <v>0</v>
      </c>
      <c r="H4898" s="45">
        <v>0</v>
      </c>
      <c r="I4898" s="45">
        <v>0</v>
      </c>
      <c r="J4898" s="45">
        <v>0</v>
      </c>
      <c r="K4898" s="45">
        <v>0</v>
      </c>
      <c r="L4898" s="45">
        <v>0</v>
      </c>
      <c r="M4898" s="45">
        <v>0</v>
      </c>
    </row>
    <row r="4899" spans="1:13" x14ac:dyDescent="0.25">
      <c r="A4899" s="313"/>
      <c r="B4899" s="322" t="s">
        <v>99</v>
      </c>
      <c r="C4899" s="322"/>
      <c r="D4899" s="322"/>
      <c r="E4899" s="322"/>
      <c r="F4899" s="45">
        <v>0</v>
      </c>
      <c r="G4899" s="45">
        <v>0</v>
      </c>
      <c r="H4899" s="45">
        <v>0</v>
      </c>
      <c r="I4899" s="45">
        <v>0</v>
      </c>
      <c r="J4899" s="45">
        <v>0</v>
      </c>
      <c r="K4899" s="45">
        <v>0</v>
      </c>
      <c r="L4899" s="45">
        <v>0</v>
      </c>
      <c r="M4899" s="45">
        <v>0</v>
      </c>
    </row>
    <row r="4900" spans="1:13" x14ac:dyDescent="0.25">
      <c r="A4900" s="79" t="s">
        <v>100</v>
      </c>
      <c r="B4900" s="2" t="s">
        <v>101</v>
      </c>
      <c r="C4900" s="322"/>
      <c r="D4900" s="322"/>
      <c r="E4900" s="322"/>
      <c r="F4900" s="41">
        <v>0</v>
      </c>
      <c r="G4900" s="41">
        <v>0</v>
      </c>
      <c r="H4900" s="41">
        <v>0</v>
      </c>
      <c r="I4900" s="41">
        <v>0</v>
      </c>
      <c r="J4900" s="41">
        <v>0</v>
      </c>
      <c r="K4900" s="41">
        <v>0</v>
      </c>
      <c r="L4900" s="41">
        <v>0</v>
      </c>
      <c r="M4900" s="41">
        <v>0</v>
      </c>
    </row>
    <row r="4901" spans="1:13" x14ac:dyDescent="0.25">
      <c r="A4901" s="313"/>
      <c r="B4901" s="327" t="s">
        <v>102</v>
      </c>
      <c r="C4901" s="322"/>
      <c r="D4901" s="322"/>
      <c r="E4901" s="322"/>
      <c r="F4901" s="45">
        <v>0</v>
      </c>
      <c r="G4901" s="45">
        <v>0</v>
      </c>
      <c r="H4901" s="45">
        <v>0</v>
      </c>
      <c r="I4901" s="45">
        <v>0</v>
      </c>
      <c r="J4901" s="45">
        <v>0</v>
      </c>
      <c r="K4901" s="45">
        <v>0</v>
      </c>
      <c r="L4901" s="45">
        <v>0</v>
      </c>
      <c r="M4901" s="45">
        <v>0</v>
      </c>
    </row>
    <row r="4902" spans="1:13" x14ac:dyDescent="0.25">
      <c r="A4902" s="313"/>
      <c r="B4902" s="327" t="s">
        <v>103</v>
      </c>
      <c r="C4902" s="322"/>
      <c r="D4902" s="322"/>
      <c r="E4902" s="322"/>
      <c r="F4902" s="64">
        <v>0</v>
      </c>
      <c r="G4902" s="64">
        <v>1</v>
      </c>
      <c r="H4902" s="64">
        <v>1</v>
      </c>
      <c r="I4902" s="64">
        <v>1</v>
      </c>
      <c r="J4902" s="64">
        <v>0</v>
      </c>
      <c r="K4902" s="64">
        <v>0</v>
      </c>
      <c r="L4902" s="64">
        <v>0</v>
      </c>
      <c r="M4902" s="64">
        <v>0</v>
      </c>
    </row>
    <row r="4903" spans="1:13" x14ac:dyDescent="0.25">
      <c r="A4903" s="313"/>
      <c r="B4903" s="2" t="s">
        <v>104</v>
      </c>
      <c r="C4903" s="322"/>
      <c r="D4903" s="322"/>
      <c r="E4903" s="322"/>
      <c r="F4903" s="41">
        <f t="shared" ref="F4903:M4903" si="285">+F4899+F4898+F4897+F4896+F4894+F4893</f>
        <v>0</v>
      </c>
      <c r="G4903" s="41">
        <f t="shared" si="285"/>
        <v>0</v>
      </c>
      <c r="H4903" s="41">
        <f t="shared" si="285"/>
        <v>0</v>
      </c>
      <c r="I4903" s="41">
        <f t="shared" si="285"/>
        <v>0</v>
      </c>
      <c r="J4903" s="41">
        <f t="shared" si="285"/>
        <v>0</v>
      </c>
      <c r="K4903" s="41">
        <f t="shared" si="285"/>
        <v>0</v>
      </c>
      <c r="L4903" s="41">
        <f t="shared" ref="L4903" si="286">+L4899+L4898+L4897+L4896+L4894+L4893</f>
        <v>0</v>
      </c>
      <c r="M4903" s="41">
        <f t="shared" si="285"/>
        <v>0</v>
      </c>
    </row>
    <row r="4904" spans="1:13" x14ac:dyDescent="0.25">
      <c r="A4904" s="313"/>
      <c r="B4904" s="2"/>
      <c r="C4904" s="322"/>
      <c r="D4904" s="322"/>
      <c r="E4904" s="322"/>
      <c r="F4904" s="41"/>
      <c r="G4904" s="41"/>
      <c r="H4904" s="41"/>
      <c r="I4904" s="41"/>
      <c r="J4904" s="41"/>
      <c r="K4904" s="41"/>
      <c r="L4904" s="41"/>
      <c r="M4904" s="41"/>
    </row>
    <row r="4905" spans="1:13" x14ac:dyDescent="0.25">
      <c r="A4905" s="325"/>
      <c r="B4905" s="325"/>
      <c r="C4905" s="325"/>
      <c r="D4905" s="325"/>
      <c r="E4905" s="325"/>
      <c r="F4905" s="325"/>
      <c r="G4905" s="325"/>
      <c r="H4905" s="325"/>
      <c r="I4905" s="325"/>
      <c r="J4905" s="325"/>
      <c r="K4905" s="325"/>
      <c r="L4905" s="325"/>
      <c r="M4905" s="325"/>
    </row>
    <row r="4906" spans="1:13" ht="15.75" thickBot="1" x14ac:dyDescent="0.3">
      <c r="A4906" s="322"/>
      <c r="B4906" s="2" t="s">
        <v>105</v>
      </c>
      <c r="C4906" s="322"/>
      <c r="D4906" s="322"/>
      <c r="E4906" s="322"/>
      <c r="F4906" s="65">
        <f>+F4903+F4882+F4884+F4885</f>
        <v>26071300.649999995</v>
      </c>
      <c r="G4906" s="65">
        <f>+G4903+G4882+G4884+G4885</f>
        <v>23466666.790000003</v>
      </c>
      <c r="H4906" s="65">
        <f>+H4903+H4882+H4884+H4885+H4886+H4887+H4888</f>
        <v>25470770.82</v>
      </c>
      <c r="I4906" s="65">
        <f>+I4903+I4882+I4884+I4885+I4886+I4887+I4888</f>
        <v>27773692.189999994</v>
      </c>
      <c r="J4906" s="65">
        <f>+J4903+J4882+J4884+J4885+J4886+J4887+J4888+J4889+J4890</f>
        <v>45704601.809999995</v>
      </c>
      <c r="K4906" s="65">
        <f>+K4903+K4882+K4884+K4885+K4886+K4887+K4888+K4889+K4890</f>
        <v>24861127.640000001</v>
      </c>
      <c r="L4906" s="65">
        <f>+L4903+L4882+L4884+L4885+L4886+L4887+L4888+L4889+L4890</f>
        <v>26599315.489999998</v>
      </c>
      <c r="M4906" s="65">
        <f>SUM(M4884:M4892)+M4882</f>
        <v>199947475.38999999</v>
      </c>
    </row>
    <row r="4907" spans="1:13" ht="15.75" thickTop="1" x14ac:dyDescent="0.25">
      <c r="A4907" s="322"/>
      <c r="B4907" s="2"/>
      <c r="C4907" s="322"/>
      <c r="D4907" s="322"/>
      <c r="E4907" s="322"/>
      <c r="F4907" s="41"/>
      <c r="G4907" s="41"/>
      <c r="H4907" s="41"/>
      <c r="I4907" s="41"/>
      <c r="J4907" s="41"/>
      <c r="K4907" s="41"/>
      <c r="L4907" s="41"/>
      <c r="M4907" s="325"/>
    </row>
    <row r="4908" spans="1:13" x14ac:dyDescent="0.25">
      <c r="A4908" s="322"/>
      <c r="B4908" s="2"/>
      <c r="C4908" s="322"/>
      <c r="D4908" s="322"/>
      <c r="E4908" s="322"/>
      <c r="F4908" s="41"/>
      <c r="G4908" s="41"/>
      <c r="H4908" s="41"/>
      <c r="I4908" s="41"/>
      <c r="J4908" s="41"/>
      <c r="K4908" s="41"/>
      <c r="L4908" s="41"/>
      <c r="M4908" s="45"/>
    </row>
    <row r="4909" spans="1:13" x14ac:dyDescent="0.25">
      <c r="A4909" s="322"/>
      <c r="B4909" s="2"/>
      <c r="C4909" s="322"/>
      <c r="D4909" s="322"/>
      <c r="E4909" s="322"/>
      <c r="F4909" s="41" t="s">
        <v>199</v>
      </c>
      <c r="G4909" s="325"/>
      <c r="H4909" s="325"/>
      <c r="I4909" s="325"/>
      <c r="J4909" s="325"/>
      <c r="K4909" s="325"/>
      <c r="L4909" s="325"/>
      <c r="M4909" s="324"/>
    </row>
    <row r="4910" spans="1:13" x14ac:dyDescent="0.25">
      <c r="A4910" s="416" t="s">
        <v>106</v>
      </c>
      <c r="B4910" s="416"/>
      <c r="C4910" s="416"/>
      <c r="D4910" s="416"/>
      <c r="E4910" s="416" t="s">
        <v>107</v>
      </c>
      <c r="F4910" s="416"/>
      <c r="G4910" s="416"/>
      <c r="H4910" s="366"/>
      <c r="I4910" s="366"/>
      <c r="J4910" s="366"/>
      <c r="K4910" s="366"/>
      <c r="L4910" s="366"/>
      <c r="M4910" s="324"/>
    </row>
    <row r="4911" spans="1:13" x14ac:dyDescent="0.25">
      <c r="A4911" s="329"/>
      <c r="B4911" s="3"/>
      <c r="C4911" s="3"/>
      <c r="D4911" s="325"/>
      <c r="E4911" s="325"/>
      <c r="F4911" s="3"/>
      <c r="G4911" s="345"/>
      <c r="H4911" s="345"/>
      <c r="I4911" s="345"/>
      <c r="J4911" s="345"/>
      <c r="K4911" s="345"/>
      <c r="L4911" s="345"/>
      <c r="M4911" s="369"/>
    </row>
    <row r="4912" spans="1:13" x14ac:dyDescent="0.25">
      <c r="A4912" s="3"/>
      <c r="B4912" s="3"/>
      <c r="C4912" s="3"/>
      <c r="D4912" s="325"/>
      <c r="E4912" s="325"/>
      <c r="F4912" s="3"/>
      <c r="G4912" s="3"/>
      <c r="H4912" s="3"/>
      <c r="I4912" s="3"/>
      <c r="J4912" s="3"/>
      <c r="K4912" s="3"/>
      <c r="L4912" s="3"/>
      <c r="M4912" s="368"/>
    </row>
    <row r="4913" spans="1:13" x14ac:dyDescent="0.25">
      <c r="A4913" s="412" t="s">
        <v>227</v>
      </c>
      <c r="B4913" s="412"/>
      <c r="C4913" s="412"/>
      <c r="D4913" s="412"/>
      <c r="E4913" s="413" t="s">
        <v>223</v>
      </c>
      <c r="F4913" s="413"/>
      <c r="G4913" s="413"/>
      <c r="H4913" s="367"/>
      <c r="I4913" s="325"/>
      <c r="J4913" s="325"/>
      <c r="K4913" s="325"/>
    </row>
    <row r="4914" spans="1:13" x14ac:dyDescent="0.25">
      <c r="A4914" s="414" t="s">
        <v>108</v>
      </c>
      <c r="B4914" s="414"/>
      <c r="C4914" s="414"/>
      <c r="D4914" s="414"/>
      <c r="E4914" s="415" t="s">
        <v>224</v>
      </c>
      <c r="F4914" s="415"/>
      <c r="G4914" s="415"/>
      <c r="L4914" s="28"/>
    </row>
    <row r="4915" spans="1:13" x14ac:dyDescent="0.25">
      <c r="M4915" s="28"/>
    </row>
    <row r="4918" spans="1:13" x14ac:dyDescent="0.25">
      <c r="M4918" s="28"/>
    </row>
    <row r="4934" spans="1:14" ht="18" x14ac:dyDescent="0.25">
      <c r="A4934" s="312"/>
      <c r="B4934" s="312"/>
      <c r="C4934" s="312"/>
      <c r="D4934" s="312"/>
      <c r="E4934" s="312"/>
      <c r="F4934" s="312"/>
      <c r="G4934" s="312"/>
      <c r="H4934" s="312"/>
      <c r="I4934" s="312"/>
    </row>
    <row r="4935" spans="1:14" ht="15" customHeight="1" x14ac:dyDescent="0.25">
      <c r="A4935" s="409" t="s">
        <v>0</v>
      </c>
      <c r="B4935" s="409"/>
      <c r="C4935" s="409"/>
      <c r="D4935" s="409"/>
      <c r="E4935" s="409"/>
      <c r="F4935" s="409"/>
      <c r="G4935" s="409"/>
      <c r="H4935" s="409"/>
      <c r="I4935" s="409"/>
      <c r="J4935" s="409"/>
      <c r="K4935" s="409"/>
      <c r="L4935" s="409"/>
      <c r="M4935" s="409"/>
      <c r="N4935" s="409"/>
    </row>
    <row r="4936" spans="1:14" ht="15" customHeight="1" x14ac:dyDescent="0.25">
      <c r="A4936" s="410" t="s">
        <v>229</v>
      </c>
      <c r="B4936" s="410"/>
      <c r="C4936" s="410"/>
      <c r="D4936" s="410"/>
      <c r="E4936" s="410"/>
      <c r="F4936" s="410"/>
      <c r="G4936" s="410"/>
      <c r="H4936" s="410"/>
      <c r="I4936" s="410"/>
      <c r="J4936" s="410"/>
      <c r="K4936" s="410"/>
      <c r="L4936" s="410"/>
      <c r="M4936" s="410"/>
      <c r="N4936" s="410"/>
    </row>
    <row r="4937" spans="1:14" x14ac:dyDescent="0.25">
      <c r="A4937" s="32" t="s">
        <v>3</v>
      </c>
      <c r="B4937" s="33" t="s">
        <v>4</v>
      </c>
      <c r="C4937" s="5"/>
      <c r="D4937" s="5"/>
      <c r="E4937" s="6"/>
      <c r="F4937" s="250" t="s">
        <v>5</v>
      </c>
      <c r="G4937" s="251" t="s">
        <v>6</v>
      </c>
      <c r="H4937" s="348" t="s">
        <v>109</v>
      </c>
      <c r="I4937" s="354" t="s">
        <v>141</v>
      </c>
      <c r="J4937" s="354" t="s">
        <v>142</v>
      </c>
      <c r="K4937" s="354" t="s">
        <v>143</v>
      </c>
      <c r="L4937" s="354" t="s">
        <v>144</v>
      </c>
      <c r="M4937" s="354" t="s">
        <v>153</v>
      </c>
      <c r="N4937" s="252" t="s">
        <v>7</v>
      </c>
    </row>
    <row r="4938" spans="1:14" x14ac:dyDescent="0.25">
      <c r="A4938" s="316" t="s">
        <v>8</v>
      </c>
      <c r="B4938" s="317" t="s">
        <v>9</v>
      </c>
      <c r="C4938" s="317"/>
      <c r="D4938" s="40"/>
      <c r="E4938" s="40"/>
      <c r="F4938" s="41">
        <f t="shared" ref="F4938:M4938" si="287">SUM(F4939:F4943)</f>
        <v>18623980.59</v>
      </c>
      <c r="G4938" s="41">
        <f t="shared" si="287"/>
        <v>20094134.43</v>
      </c>
      <c r="H4938" s="41">
        <f t="shared" si="287"/>
        <v>20699864.780000001</v>
      </c>
      <c r="I4938" s="41">
        <f t="shared" si="287"/>
        <v>21305145.949999999</v>
      </c>
      <c r="J4938" s="41">
        <f t="shared" si="287"/>
        <v>35093298.869999997</v>
      </c>
      <c r="K4938" s="41">
        <f t="shared" si="287"/>
        <v>19243972.210000001</v>
      </c>
      <c r="L4938" s="41">
        <f t="shared" si="287"/>
        <v>20491333.789999999</v>
      </c>
      <c r="M4938" s="41">
        <f t="shared" si="287"/>
        <v>24821593.609999999</v>
      </c>
      <c r="N4938" s="41">
        <f>+N4939+N4940+N4941+N4942+N4943</f>
        <v>180373324.22999999</v>
      </c>
    </row>
    <row r="4939" spans="1:14" x14ac:dyDescent="0.25">
      <c r="A4939" s="313"/>
      <c r="B4939" s="314" t="s">
        <v>10</v>
      </c>
      <c r="C4939" s="315"/>
      <c r="D4939" s="315"/>
      <c r="E4939" s="40"/>
      <c r="F4939" s="45">
        <v>15498663.82</v>
      </c>
      <c r="G4939" s="45">
        <v>17005330.489999998</v>
      </c>
      <c r="H4939" s="45">
        <v>17606859.66</v>
      </c>
      <c r="I4939" s="45">
        <v>18184491.079999998</v>
      </c>
      <c r="J4939" s="45">
        <v>17215245.579999998</v>
      </c>
      <c r="K4939" s="45">
        <v>16144830.49</v>
      </c>
      <c r="L4939" s="45">
        <v>17362417.469999999</v>
      </c>
      <c r="M4939" s="45">
        <v>21693141.989999998</v>
      </c>
      <c r="N4939" s="45">
        <f>SUM(F4939:M4939)</f>
        <v>140710980.57999998</v>
      </c>
    </row>
    <row r="4940" spans="1:14" x14ac:dyDescent="0.25">
      <c r="A4940" s="313"/>
      <c r="B4940" s="314" t="s">
        <v>11</v>
      </c>
      <c r="C4940" s="315"/>
      <c r="D4940" s="315"/>
      <c r="E4940" s="40"/>
      <c r="F4940" s="45">
        <v>740000</v>
      </c>
      <c r="G4940" s="45">
        <v>700000</v>
      </c>
      <c r="H4940" s="45">
        <v>735000</v>
      </c>
      <c r="I4940" s="45">
        <v>735000</v>
      </c>
      <c r="J4940" s="45">
        <v>15482441.92</v>
      </c>
      <c r="K4940" s="45">
        <v>725000</v>
      </c>
      <c r="L4940" s="45">
        <v>740000</v>
      </c>
      <c r="M4940" s="45">
        <v>740000</v>
      </c>
      <c r="N4940" s="45">
        <f>SUM(F4940:M4940)</f>
        <v>20597441.920000002</v>
      </c>
    </row>
    <row r="4941" spans="1:14" x14ac:dyDescent="0.25">
      <c r="A4941" s="313"/>
      <c r="B4941" s="314" t="s">
        <v>212</v>
      </c>
      <c r="C4941" s="318"/>
      <c r="D4941" s="318"/>
      <c r="E4941" s="40"/>
      <c r="F4941" s="45">
        <v>0</v>
      </c>
      <c r="G4941" s="45">
        <v>0</v>
      </c>
      <c r="H4941" s="45">
        <v>0</v>
      </c>
      <c r="I4941" s="45">
        <v>0</v>
      </c>
      <c r="J4941" s="45">
        <v>0</v>
      </c>
      <c r="K4941" s="45">
        <v>0</v>
      </c>
      <c r="L4941" s="45">
        <v>0</v>
      </c>
      <c r="M4941" s="45">
        <v>0</v>
      </c>
      <c r="N4941" s="45">
        <f t="shared" ref="N4941:N4943" si="288">SUM(F4941:M4941)</f>
        <v>0</v>
      </c>
    </row>
    <row r="4942" spans="1:14" x14ac:dyDescent="0.25">
      <c r="A4942" s="313"/>
      <c r="B4942" s="314" t="s">
        <v>213</v>
      </c>
      <c r="C4942" s="318"/>
      <c r="D4942" s="318"/>
      <c r="E4942" s="40"/>
      <c r="F4942" s="45">
        <v>0</v>
      </c>
      <c r="G4942" s="45">
        <v>0</v>
      </c>
      <c r="H4942" s="45">
        <v>0</v>
      </c>
      <c r="I4942" s="45">
        <v>0</v>
      </c>
      <c r="J4942" s="45">
        <v>0</v>
      </c>
      <c r="K4942" s="45">
        <v>0</v>
      </c>
      <c r="L4942" s="45">
        <v>0</v>
      </c>
      <c r="M4942" s="45">
        <v>0</v>
      </c>
      <c r="N4942" s="45">
        <f t="shared" si="288"/>
        <v>0</v>
      </c>
    </row>
    <row r="4943" spans="1:14" x14ac:dyDescent="0.25">
      <c r="A4943" s="313"/>
      <c r="B4943" s="370" t="s">
        <v>214</v>
      </c>
      <c r="C4943" s="370"/>
      <c r="D4943" s="370"/>
      <c r="E4943" s="40"/>
      <c r="F4943" s="45">
        <v>2385316.77</v>
      </c>
      <c r="G4943" s="45">
        <v>2388803.94</v>
      </c>
      <c r="H4943" s="45">
        <v>2358005.12</v>
      </c>
      <c r="I4943" s="45">
        <v>2385654.87</v>
      </c>
      <c r="J4943" s="45">
        <v>2395611.37</v>
      </c>
      <c r="K4943" s="45">
        <v>2374141.7200000002</v>
      </c>
      <c r="L4943" s="45">
        <v>2388916.3199999998</v>
      </c>
      <c r="M4943" s="45">
        <v>2388451.62</v>
      </c>
      <c r="N4943" s="45">
        <f t="shared" si="288"/>
        <v>19064901.73</v>
      </c>
    </row>
    <row r="4944" spans="1:14" x14ac:dyDescent="0.25">
      <c r="A4944" s="316" t="s">
        <v>12</v>
      </c>
      <c r="B4944" s="320" t="s">
        <v>13</v>
      </c>
      <c r="C4944" s="315"/>
      <c r="D4944" s="40"/>
      <c r="E4944" s="40"/>
      <c r="F4944" s="41">
        <f>SUM(F4945:F4954)</f>
        <v>5552129.5299999993</v>
      </c>
      <c r="G4944" s="41">
        <f t="shared" ref="G4944:M4944" si="289">SUM(G4945:G4956)</f>
        <v>1747749.42</v>
      </c>
      <c r="H4944" s="41">
        <f t="shared" si="289"/>
        <v>3658215.06</v>
      </c>
      <c r="I4944" s="41">
        <f t="shared" si="289"/>
        <v>3628142.7399999998</v>
      </c>
      <c r="J4944" s="41">
        <f t="shared" si="289"/>
        <v>2227347.54</v>
      </c>
      <c r="K4944" s="41">
        <f t="shared" si="289"/>
        <v>4773279.9700000007</v>
      </c>
      <c r="L4944" s="41">
        <f t="shared" si="289"/>
        <v>3560473.34</v>
      </c>
      <c r="M4944" s="41">
        <f t="shared" si="289"/>
        <v>3175758.3200000003</v>
      </c>
      <c r="N4944" s="41">
        <f>SUM(N4945:N4956)</f>
        <v>28323095.920000002</v>
      </c>
    </row>
    <row r="4945" spans="1:14" x14ac:dyDescent="0.25">
      <c r="A4945" s="313"/>
      <c r="B4945" s="314" t="s">
        <v>14</v>
      </c>
      <c r="C4945" s="315"/>
      <c r="D4945" s="315"/>
      <c r="E4945" s="40"/>
      <c r="F4945" s="45">
        <f>1174780.96+0.05</f>
        <v>1174781.01</v>
      </c>
      <c r="G4945" s="45">
        <v>19970.990000000002</v>
      </c>
      <c r="H4945" s="45">
        <v>1046309.13</v>
      </c>
      <c r="I4945" s="45">
        <v>43359.199999999997</v>
      </c>
      <c r="J4945" s="45">
        <v>531923.43000000005</v>
      </c>
      <c r="K4945" s="45">
        <v>807832.19</v>
      </c>
      <c r="L4945" s="45">
        <v>885012.1</v>
      </c>
      <c r="M4945" s="45">
        <v>563383.94999999995</v>
      </c>
      <c r="N4945" s="45">
        <f>SUM(F4945:M4945)</f>
        <v>5072572</v>
      </c>
    </row>
    <row r="4946" spans="1:14" x14ac:dyDescent="0.25">
      <c r="A4946" s="321"/>
      <c r="B4946" s="322" t="s">
        <v>15</v>
      </c>
      <c r="C4946" s="370"/>
      <c r="D4946" s="370"/>
      <c r="E4946" s="40"/>
      <c r="F4946" s="45">
        <v>177000</v>
      </c>
      <c r="G4946" s="45">
        <v>177000</v>
      </c>
      <c r="H4946" s="45">
        <v>230100</v>
      </c>
      <c r="I4946" s="45">
        <v>194700</v>
      </c>
      <c r="J4946" s="45">
        <v>17700</v>
      </c>
      <c r="K4946" s="45">
        <v>194700</v>
      </c>
      <c r="L4946" s="45">
        <v>194700</v>
      </c>
      <c r="M4946" s="45">
        <v>194700</v>
      </c>
      <c r="N4946" s="45">
        <f t="shared" ref="N4946:N4956" si="290">SUM(F4946:M4946)</f>
        <v>1380600</v>
      </c>
    </row>
    <row r="4947" spans="1:14" x14ac:dyDescent="0.25">
      <c r="A4947" s="313"/>
      <c r="B4947" s="314" t="s">
        <v>16</v>
      </c>
      <c r="C4947" s="315"/>
      <c r="D4947" s="315"/>
      <c r="E4947" s="40"/>
      <c r="F4947" s="45">
        <v>0</v>
      </c>
      <c r="G4947" s="45">
        <v>190315</v>
      </c>
      <c r="H4947" s="45">
        <v>0</v>
      </c>
      <c r="I4947" s="45">
        <v>246555</v>
      </c>
      <c r="J4947" s="45">
        <v>45650</v>
      </c>
      <c r="K4947" s="45">
        <v>434460</v>
      </c>
      <c r="L4947" s="45">
        <v>0</v>
      </c>
      <c r="M4947" s="45">
        <v>204942.5</v>
      </c>
      <c r="N4947" s="45">
        <f t="shared" si="290"/>
        <v>1121922.5</v>
      </c>
    </row>
    <row r="4948" spans="1:14" x14ac:dyDescent="0.25">
      <c r="A4948" s="313"/>
      <c r="B4948" s="370" t="s">
        <v>17</v>
      </c>
      <c r="C4948" s="370"/>
      <c r="D4948" s="370"/>
      <c r="E4948" s="40"/>
      <c r="F4948" s="45">
        <v>0</v>
      </c>
      <c r="G4948" s="45">
        <v>0</v>
      </c>
      <c r="H4948" s="45">
        <v>50000</v>
      </c>
      <c r="I4948" s="45">
        <v>0</v>
      </c>
      <c r="J4948" s="45">
        <v>0</v>
      </c>
      <c r="K4948" s="45">
        <v>100000</v>
      </c>
      <c r="L4948" s="45">
        <v>0</v>
      </c>
      <c r="M4948" s="45">
        <v>0</v>
      </c>
      <c r="N4948" s="45">
        <f t="shared" si="290"/>
        <v>150000</v>
      </c>
    </row>
    <row r="4949" spans="1:14" x14ac:dyDescent="0.25">
      <c r="A4949" s="313"/>
      <c r="B4949" s="314" t="s">
        <v>18</v>
      </c>
      <c r="C4949" s="315"/>
      <c r="D4949" s="315"/>
      <c r="E4949" s="52"/>
      <c r="F4949" s="45">
        <v>1120643.4099999999</v>
      </c>
      <c r="G4949" s="45">
        <v>727643.43</v>
      </c>
      <c r="H4949" s="45">
        <v>898861.43</v>
      </c>
      <c r="I4949" s="45">
        <v>1975184.47</v>
      </c>
      <c r="J4949" s="45">
        <v>1256674.1100000001</v>
      </c>
      <c r="K4949" s="45">
        <v>1418192.51</v>
      </c>
      <c r="L4949" s="45">
        <v>1253198.8999999999</v>
      </c>
      <c r="M4949" s="45">
        <v>1460806.42</v>
      </c>
      <c r="N4949" s="45">
        <f>SUM(F4949:M4949)</f>
        <v>10111204.68</v>
      </c>
    </row>
    <row r="4950" spans="1:14" x14ac:dyDescent="0.25">
      <c r="A4950" s="313"/>
      <c r="B4950" s="314" t="s">
        <v>19</v>
      </c>
      <c r="C4950" s="315"/>
      <c r="D4950" s="315"/>
      <c r="E4950" s="40"/>
      <c r="F4950" s="45">
        <v>2526165.11</v>
      </c>
      <c r="G4950" s="45">
        <v>0</v>
      </c>
      <c r="H4950" s="45">
        <v>209323</v>
      </c>
      <c r="I4950" s="45">
        <v>118940</v>
      </c>
      <c r="J4950" s="45">
        <v>103910</v>
      </c>
      <c r="K4950" s="45">
        <v>103910</v>
      </c>
      <c r="L4950" s="45">
        <v>102731</v>
      </c>
      <c r="M4950" s="45">
        <v>77681</v>
      </c>
      <c r="N4950" s="45">
        <f t="shared" si="290"/>
        <v>3242660.11</v>
      </c>
    </row>
    <row r="4951" spans="1:14" x14ac:dyDescent="0.25">
      <c r="A4951" s="313"/>
      <c r="B4951" s="314" t="s">
        <v>197</v>
      </c>
      <c r="C4951" s="315"/>
      <c r="D4951" s="315"/>
      <c r="E4951" s="40"/>
      <c r="F4951" s="45">
        <v>0</v>
      </c>
      <c r="G4951" s="45">
        <v>0</v>
      </c>
      <c r="H4951" s="45">
        <v>0</v>
      </c>
      <c r="I4951" s="45">
        <v>0</v>
      </c>
      <c r="J4951" s="45">
        <v>0</v>
      </c>
      <c r="K4951" s="45">
        <v>0</v>
      </c>
      <c r="L4951" s="45">
        <v>0</v>
      </c>
      <c r="M4951" s="45">
        <v>0</v>
      </c>
      <c r="N4951" s="45">
        <f t="shared" si="290"/>
        <v>0</v>
      </c>
    </row>
    <row r="4952" spans="1:14" x14ac:dyDescent="0.25">
      <c r="A4952" s="313"/>
      <c r="B4952" s="322" t="s">
        <v>20</v>
      </c>
      <c r="C4952" s="315"/>
      <c r="D4952" s="315"/>
      <c r="E4952" s="40"/>
      <c r="F4952" s="45">
        <v>249830</v>
      </c>
      <c r="G4952" s="45">
        <v>398000</v>
      </c>
      <c r="H4952" s="45">
        <v>249970</v>
      </c>
      <c r="I4952" s="45">
        <v>249950</v>
      </c>
      <c r="J4952" s="45">
        <v>250250</v>
      </c>
      <c r="K4952" s="45">
        <v>251104</v>
      </c>
      <c r="L4952" s="45">
        <v>256555.6</v>
      </c>
      <c r="M4952" s="45">
        <v>238242</v>
      </c>
      <c r="N4952" s="45">
        <f>SUM(F4952:M4952)</f>
        <v>2143901.6</v>
      </c>
    </row>
    <row r="4953" spans="1:14" x14ac:dyDescent="0.25">
      <c r="A4953" s="313"/>
      <c r="B4953" s="370" t="s">
        <v>21</v>
      </c>
      <c r="C4953" s="370"/>
      <c r="D4953" s="370"/>
      <c r="E4953" s="370"/>
      <c r="F4953" s="45">
        <v>0</v>
      </c>
      <c r="G4953" s="45">
        <v>0</v>
      </c>
      <c r="H4953" s="45">
        <v>0</v>
      </c>
      <c r="I4953" s="45">
        <v>0</v>
      </c>
      <c r="J4953" s="45">
        <v>0</v>
      </c>
      <c r="K4953" s="45">
        <v>0</v>
      </c>
      <c r="L4953" s="45">
        <v>0</v>
      </c>
      <c r="M4953" s="45">
        <v>0</v>
      </c>
      <c r="N4953" s="45">
        <f t="shared" si="290"/>
        <v>0</v>
      </c>
    </row>
    <row r="4954" spans="1:14" x14ac:dyDescent="0.25">
      <c r="A4954" s="313"/>
      <c r="B4954" s="322" t="s">
        <v>22</v>
      </c>
      <c r="C4954" s="370"/>
      <c r="D4954" s="370"/>
      <c r="E4954" s="370"/>
      <c r="F4954" s="45">
        <v>303710</v>
      </c>
      <c r="G4954" s="45">
        <v>0</v>
      </c>
      <c r="H4954" s="45">
        <v>274000</v>
      </c>
      <c r="I4954" s="45">
        <v>124000</v>
      </c>
      <c r="J4954" s="45">
        <v>21240</v>
      </c>
      <c r="K4954" s="45">
        <v>452400</v>
      </c>
      <c r="L4954" s="45">
        <v>576250.74</v>
      </c>
      <c r="M4954" s="45">
        <v>436002.45</v>
      </c>
      <c r="N4954" s="45">
        <f t="shared" si="290"/>
        <v>2187603.19</v>
      </c>
    </row>
    <row r="4955" spans="1:14" x14ac:dyDescent="0.25">
      <c r="A4955" s="313"/>
      <c r="B4955" s="322" t="s">
        <v>23</v>
      </c>
      <c r="C4955" s="370"/>
      <c r="D4955" s="370"/>
      <c r="E4955" s="40"/>
      <c r="F4955" s="45">
        <v>0</v>
      </c>
      <c r="G4955" s="45">
        <v>0</v>
      </c>
      <c r="H4955" s="45">
        <v>0</v>
      </c>
      <c r="I4955" s="45">
        <v>0</v>
      </c>
      <c r="J4955" s="45">
        <v>0</v>
      </c>
      <c r="K4955" s="45">
        <v>0</v>
      </c>
      <c r="L4955" s="45">
        <v>0</v>
      </c>
      <c r="M4955" s="45">
        <v>0</v>
      </c>
      <c r="N4955" s="45">
        <f t="shared" si="290"/>
        <v>0</v>
      </c>
    </row>
    <row r="4956" spans="1:14" x14ac:dyDescent="0.25">
      <c r="A4956" s="313"/>
      <c r="B4956" s="370" t="s">
        <v>215</v>
      </c>
      <c r="C4956" s="370"/>
      <c r="D4956" s="370"/>
      <c r="E4956" s="40"/>
      <c r="F4956" s="45">
        <v>0</v>
      </c>
      <c r="G4956" s="45">
        <v>234820</v>
      </c>
      <c r="H4956" s="45">
        <v>699651.5</v>
      </c>
      <c r="I4956" s="45">
        <v>675454.07</v>
      </c>
      <c r="J4956" s="45">
        <v>0</v>
      </c>
      <c r="K4956" s="45">
        <v>1010681.27</v>
      </c>
      <c r="L4956" s="45">
        <v>292025</v>
      </c>
      <c r="M4956" s="45">
        <v>0</v>
      </c>
      <c r="N4956" s="45">
        <f t="shared" si="290"/>
        <v>2912631.84</v>
      </c>
    </row>
    <row r="4957" spans="1:14" x14ac:dyDescent="0.25">
      <c r="A4957" s="316" t="s">
        <v>24</v>
      </c>
      <c r="B4957" s="320" t="s">
        <v>25</v>
      </c>
      <c r="C4957" s="315"/>
      <c r="D4957" s="40"/>
      <c r="E4957" s="40"/>
      <c r="F4957" s="41">
        <f>+F4960+F4958+F4959+F4961+F4962+F4963+F4964</f>
        <v>1895053.54</v>
      </c>
      <c r="G4957" s="41">
        <f>+G4960+G4958+G4959+G4961+G4962+G4963+G4964+G4967</f>
        <v>1509152.9300000002</v>
      </c>
      <c r="H4957" s="41">
        <f>+H4960+H4958+H4959+H4961+H4962+H4963+H4964+H4967</f>
        <v>191904.38</v>
      </c>
      <c r="I4957" s="41">
        <f t="shared" ref="I4957:N4957" si="291">SUM(I4958:I4967)</f>
        <v>2717212.2</v>
      </c>
      <c r="J4957" s="41">
        <f t="shared" si="291"/>
        <v>6823929.9800000004</v>
      </c>
      <c r="K4957" s="41">
        <f t="shared" si="291"/>
        <v>843875.46</v>
      </c>
      <c r="L4957" s="41">
        <f t="shared" si="291"/>
        <v>2547508.36</v>
      </c>
      <c r="M4957" s="41">
        <f t="shared" si="291"/>
        <v>4326560.0599999996</v>
      </c>
      <c r="N4957" s="41">
        <f t="shared" si="291"/>
        <v>20855196.91</v>
      </c>
    </row>
    <row r="4958" spans="1:14" x14ac:dyDescent="0.25">
      <c r="A4958" s="313"/>
      <c r="B4958" s="370" t="s">
        <v>216</v>
      </c>
      <c r="C4958" s="370"/>
      <c r="D4958" s="370"/>
      <c r="E4958" s="40"/>
      <c r="F4958" s="45">
        <v>132297.19</v>
      </c>
      <c r="G4958" s="45">
        <v>159401.37</v>
      </c>
      <c r="H4958" s="45">
        <v>150924.28</v>
      </c>
      <c r="I4958" s="45">
        <v>181569.2</v>
      </c>
      <c r="J4958" s="45">
        <v>118318.14</v>
      </c>
      <c r="K4958" s="45">
        <v>221075.46</v>
      </c>
      <c r="L4958" s="45">
        <v>659508.36</v>
      </c>
      <c r="M4958" s="45">
        <v>1360000</v>
      </c>
      <c r="N4958" s="45">
        <f>SUM(F4958:M4958)</f>
        <v>2983094</v>
      </c>
    </row>
    <row r="4959" spans="1:14" x14ac:dyDescent="0.25">
      <c r="A4959" s="313"/>
      <c r="B4959" s="314" t="s">
        <v>26</v>
      </c>
      <c r="C4959" s="315"/>
      <c r="D4959" s="315"/>
      <c r="E4959" s="40"/>
      <c r="F4959" s="45">
        <v>151545.63</v>
      </c>
      <c r="G4959" s="45">
        <v>0</v>
      </c>
      <c r="H4959" s="45">
        <v>0</v>
      </c>
      <c r="I4959" s="45">
        <v>139605.79999999999</v>
      </c>
      <c r="J4959" s="45">
        <v>236401.2</v>
      </c>
      <c r="K4959" s="45">
        <v>0</v>
      </c>
      <c r="L4959" s="45">
        <v>0</v>
      </c>
      <c r="M4959" s="45">
        <v>0</v>
      </c>
      <c r="N4959" s="45">
        <f t="shared" ref="N4959:N4967" si="292">SUM(F4959:M4959)</f>
        <v>527552.63</v>
      </c>
    </row>
    <row r="4960" spans="1:14" x14ac:dyDescent="0.25">
      <c r="A4960" s="313"/>
      <c r="B4960" s="370" t="s">
        <v>217</v>
      </c>
      <c r="C4960" s="370"/>
      <c r="D4960" s="370"/>
      <c r="E4960" s="40"/>
      <c r="F4960" s="45">
        <v>0</v>
      </c>
      <c r="G4960" s="45">
        <v>0</v>
      </c>
      <c r="H4960" s="45">
        <v>0</v>
      </c>
      <c r="I4960" s="45">
        <v>0</v>
      </c>
      <c r="J4960" s="45">
        <v>1888</v>
      </c>
      <c r="K4960" s="45">
        <v>0</v>
      </c>
      <c r="L4960" s="45">
        <v>0</v>
      </c>
      <c r="M4960" s="45">
        <v>0</v>
      </c>
      <c r="N4960" s="45">
        <f t="shared" si="292"/>
        <v>1888</v>
      </c>
    </row>
    <row r="4961" spans="1:14" x14ac:dyDescent="0.25">
      <c r="A4961" s="313"/>
      <c r="B4961" s="370" t="s">
        <v>27</v>
      </c>
      <c r="C4961" s="370"/>
      <c r="D4961" s="370"/>
      <c r="E4961" s="40"/>
      <c r="F4961" s="45">
        <v>0</v>
      </c>
      <c r="G4961" s="45">
        <v>0</v>
      </c>
      <c r="H4961" s="45">
        <v>0</v>
      </c>
      <c r="I4961" s="45">
        <v>0</v>
      </c>
      <c r="J4961" s="45">
        <v>0</v>
      </c>
      <c r="K4961" s="45">
        <v>0</v>
      </c>
      <c r="L4961" s="45">
        <v>0</v>
      </c>
      <c r="M4961" s="45">
        <v>0</v>
      </c>
      <c r="N4961" s="45">
        <f t="shared" si="292"/>
        <v>0</v>
      </c>
    </row>
    <row r="4962" spans="1:14" x14ac:dyDescent="0.25">
      <c r="A4962" s="313"/>
      <c r="B4962" s="370" t="s">
        <v>218</v>
      </c>
      <c r="C4962" s="370"/>
      <c r="D4962" s="370"/>
      <c r="E4962" s="40"/>
      <c r="F4962" s="45">
        <v>0</v>
      </c>
      <c r="G4962" s="45">
        <v>0</v>
      </c>
      <c r="H4962" s="45">
        <v>0</v>
      </c>
      <c r="I4962" s="45">
        <v>0</v>
      </c>
      <c r="J4962" s="45">
        <v>132031.38</v>
      </c>
      <c r="K4962" s="45">
        <v>0</v>
      </c>
      <c r="L4962" s="45">
        <v>0</v>
      </c>
      <c r="M4962" s="45">
        <v>261110.97</v>
      </c>
      <c r="N4962" s="45">
        <f t="shared" si="292"/>
        <v>393142.35</v>
      </c>
    </row>
    <row r="4963" spans="1:14" x14ac:dyDescent="0.25">
      <c r="A4963" s="313"/>
      <c r="B4963" s="370" t="s">
        <v>219</v>
      </c>
      <c r="C4963" s="370"/>
      <c r="D4963" s="370"/>
      <c r="E4963" s="40"/>
      <c r="F4963" s="45">
        <v>0</v>
      </c>
      <c r="G4963" s="45">
        <v>0</v>
      </c>
      <c r="H4963" s="45">
        <v>0</v>
      </c>
      <c r="I4963" s="45">
        <v>0</v>
      </c>
      <c r="J4963" s="45">
        <v>1899919.22</v>
      </c>
      <c r="K4963" s="45">
        <v>0</v>
      </c>
      <c r="L4963" s="45">
        <v>0</v>
      </c>
      <c r="M4963" s="45">
        <v>1360462.5</v>
      </c>
      <c r="N4963" s="45">
        <f t="shared" si="292"/>
        <v>3260381.7199999997</v>
      </c>
    </row>
    <row r="4964" spans="1:14" x14ac:dyDescent="0.25">
      <c r="A4964" s="313"/>
      <c r="B4964" s="322" t="s">
        <v>200</v>
      </c>
      <c r="C4964" s="370"/>
      <c r="D4964" s="370"/>
      <c r="E4964" s="40"/>
      <c r="F4964" s="45">
        <v>1611210.72</v>
      </c>
      <c r="G4964" s="45">
        <v>1324027.56</v>
      </c>
      <c r="H4964" s="45">
        <v>40980.1</v>
      </c>
      <c r="I4964" s="45">
        <v>1255400</v>
      </c>
      <c r="J4964" s="45">
        <v>3006443.62</v>
      </c>
      <c r="K4964" s="45">
        <v>622800</v>
      </c>
      <c r="L4964" s="45">
        <v>1888000</v>
      </c>
      <c r="M4964" s="45">
        <v>325590.95</v>
      </c>
      <c r="N4964" s="45">
        <f t="shared" si="292"/>
        <v>10074452.949999999</v>
      </c>
    </row>
    <row r="4965" spans="1:14" x14ac:dyDescent="0.25">
      <c r="A4965" s="313"/>
      <c r="B4965" s="54" t="s">
        <v>30</v>
      </c>
      <c r="C4965" s="370"/>
      <c r="D4965" s="370"/>
      <c r="E4965" s="54"/>
      <c r="F4965" s="45">
        <v>0</v>
      </c>
      <c r="G4965" s="45">
        <v>0</v>
      </c>
      <c r="H4965" s="45">
        <v>0</v>
      </c>
      <c r="I4965" s="45">
        <v>0</v>
      </c>
      <c r="J4965" s="45">
        <v>0</v>
      </c>
      <c r="K4965" s="45">
        <v>0</v>
      </c>
      <c r="L4965" s="45">
        <v>0</v>
      </c>
      <c r="M4965" s="45">
        <v>0</v>
      </c>
      <c r="N4965" s="45">
        <f t="shared" si="292"/>
        <v>0</v>
      </c>
    </row>
    <row r="4966" spans="1:14" x14ac:dyDescent="0.25">
      <c r="A4966" s="313"/>
      <c r="B4966" s="54" t="s">
        <v>31</v>
      </c>
      <c r="C4966" s="370"/>
      <c r="D4966" s="370"/>
      <c r="E4966" s="54"/>
      <c r="F4966" s="45">
        <v>0</v>
      </c>
      <c r="G4966" s="45">
        <v>0</v>
      </c>
      <c r="H4966" s="45">
        <v>0</v>
      </c>
      <c r="I4966" s="45">
        <v>0</v>
      </c>
      <c r="J4966" s="45">
        <v>0</v>
      </c>
      <c r="K4966" s="45">
        <v>0</v>
      </c>
      <c r="L4966" s="45">
        <v>0</v>
      </c>
      <c r="M4966" s="45">
        <v>0</v>
      </c>
      <c r="N4966" s="45">
        <f>SUM(F4966:M4966)</f>
        <v>0</v>
      </c>
    </row>
    <row r="4967" spans="1:14" x14ac:dyDescent="0.25">
      <c r="A4967" s="313"/>
      <c r="B4967" s="370" t="s">
        <v>32</v>
      </c>
      <c r="C4967" s="370"/>
      <c r="D4967" s="370"/>
      <c r="E4967" s="40"/>
      <c r="F4967" s="45">
        <v>0</v>
      </c>
      <c r="G4967" s="45">
        <v>25724</v>
      </c>
      <c r="H4967" s="45">
        <v>0</v>
      </c>
      <c r="I4967" s="45">
        <v>1140637.2</v>
      </c>
      <c r="J4967" s="45">
        <v>1428928.42</v>
      </c>
      <c r="K4967" s="45">
        <v>0</v>
      </c>
      <c r="L4967" s="45">
        <v>0</v>
      </c>
      <c r="M4967" s="45">
        <v>1019395.64</v>
      </c>
      <c r="N4967" s="45">
        <f t="shared" si="292"/>
        <v>3614685.2600000002</v>
      </c>
    </row>
    <row r="4968" spans="1:14" x14ac:dyDescent="0.25">
      <c r="A4968" s="316" t="s">
        <v>33</v>
      </c>
      <c r="B4968" s="320" t="s">
        <v>34</v>
      </c>
      <c r="C4968" s="315"/>
      <c r="D4968" s="40"/>
      <c r="E4968" s="40"/>
      <c r="F4968" s="41">
        <v>0</v>
      </c>
      <c r="G4968" s="41">
        <v>0</v>
      </c>
      <c r="H4968" s="41">
        <v>0</v>
      </c>
      <c r="I4968" s="41">
        <v>0</v>
      </c>
      <c r="J4968" s="41">
        <v>0</v>
      </c>
      <c r="K4968" s="41">
        <v>0</v>
      </c>
      <c r="L4968" s="41">
        <v>0</v>
      </c>
      <c r="M4968" s="41">
        <v>0</v>
      </c>
      <c r="N4968" s="41">
        <v>0</v>
      </c>
    </row>
    <row r="4969" spans="1:14" x14ac:dyDescent="0.25">
      <c r="A4969" s="313"/>
      <c r="B4969" s="411" t="s">
        <v>35</v>
      </c>
      <c r="C4969" s="411"/>
      <c r="D4969" s="411"/>
      <c r="E4969" s="411"/>
      <c r="F4969" s="45">
        <v>0</v>
      </c>
      <c r="G4969" s="45">
        <v>0</v>
      </c>
      <c r="H4969" s="45">
        <v>0</v>
      </c>
      <c r="I4969" s="45">
        <v>0</v>
      </c>
      <c r="J4969" s="45">
        <v>0</v>
      </c>
      <c r="K4969" s="45">
        <v>0</v>
      </c>
      <c r="L4969" s="45">
        <v>0</v>
      </c>
      <c r="M4969" s="45">
        <v>0</v>
      </c>
      <c r="N4969" s="45">
        <f t="shared" ref="N4969:N4970" si="293">SUM(F4969:M4969)</f>
        <v>0</v>
      </c>
    </row>
    <row r="4970" spans="1:14" x14ac:dyDescent="0.25">
      <c r="A4970" s="313"/>
      <c r="B4970" s="322" t="s">
        <v>36</v>
      </c>
      <c r="C4970" s="370"/>
      <c r="D4970" s="370"/>
      <c r="E4970" s="370"/>
      <c r="F4970" s="45">
        <v>0</v>
      </c>
      <c r="G4970" s="45">
        <v>0</v>
      </c>
      <c r="H4970" s="45">
        <v>0</v>
      </c>
      <c r="I4970" s="45">
        <v>0</v>
      </c>
      <c r="J4970" s="45">
        <v>0</v>
      </c>
      <c r="K4970" s="45">
        <v>0</v>
      </c>
      <c r="L4970" s="45">
        <v>0</v>
      </c>
      <c r="M4970" s="45">
        <v>0</v>
      </c>
      <c r="N4970" s="45">
        <f t="shared" si="293"/>
        <v>0</v>
      </c>
    </row>
    <row r="4971" spans="1:14" x14ac:dyDescent="0.25">
      <c r="A4971" s="313"/>
      <c r="B4971" s="322" t="s">
        <v>37</v>
      </c>
      <c r="C4971" s="370"/>
      <c r="D4971" s="370"/>
      <c r="E4971" s="40"/>
      <c r="F4971" s="45">
        <v>0</v>
      </c>
      <c r="G4971" s="45">
        <v>0</v>
      </c>
      <c r="H4971" s="45">
        <v>0</v>
      </c>
      <c r="I4971" s="45">
        <v>0</v>
      </c>
      <c r="J4971" s="45">
        <v>0</v>
      </c>
      <c r="K4971" s="45">
        <v>0</v>
      </c>
      <c r="L4971" s="45">
        <v>0</v>
      </c>
      <c r="M4971" s="45">
        <v>0</v>
      </c>
      <c r="N4971" s="45">
        <f t="shared" ref="N4971:N4980" si="294">SUM(F4971:F4971)</f>
        <v>0</v>
      </c>
    </row>
    <row r="4972" spans="1:14" x14ac:dyDescent="0.25">
      <c r="A4972" s="313"/>
      <c r="B4972" s="322" t="s">
        <v>38</v>
      </c>
      <c r="C4972" s="370"/>
      <c r="D4972" s="370"/>
      <c r="E4972" s="40"/>
      <c r="F4972" s="45">
        <v>0</v>
      </c>
      <c r="G4972" s="45">
        <v>0</v>
      </c>
      <c r="H4972" s="45">
        <v>0</v>
      </c>
      <c r="I4972" s="45">
        <v>0</v>
      </c>
      <c r="J4972" s="45">
        <v>0</v>
      </c>
      <c r="K4972" s="45">
        <v>0</v>
      </c>
      <c r="L4972" s="45">
        <v>0</v>
      </c>
      <c r="M4972" s="45">
        <v>0</v>
      </c>
      <c r="N4972" s="45">
        <f t="shared" si="294"/>
        <v>0</v>
      </c>
    </row>
    <row r="4973" spans="1:14" x14ac:dyDescent="0.25">
      <c r="A4973" s="313"/>
      <c r="B4973" s="322" t="s">
        <v>39</v>
      </c>
      <c r="C4973" s="370"/>
      <c r="D4973" s="370"/>
      <c r="E4973" s="40"/>
      <c r="F4973" s="45">
        <v>0</v>
      </c>
      <c r="G4973" s="45">
        <v>0</v>
      </c>
      <c r="H4973" s="45">
        <v>0</v>
      </c>
      <c r="I4973" s="45">
        <v>0</v>
      </c>
      <c r="J4973" s="45">
        <v>0</v>
      </c>
      <c r="K4973" s="45">
        <v>0</v>
      </c>
      <c r="L4973" s="45">
        <v>0</v>
      </c>
      <c r="M4973" s="45">
        <v>0</v>
      </c>
      <c r="N4973" s="45">
        <f t="shared" si="294"/>
        <v>0</v>
      </c>
    </row>
    <row r="4974" spans="1:14" x14ac:dyDescent="0.25">
      <c r="A4974" s="313"/>
      <c r="B4974" s="322" t="s">
        <v>40</v>
      </c>
      <c r="C4974" s="370"/>
      <c r="D4974" s="370"/>
      <c r="E4974" s="40"/>
      <c r="F4974" s="45">
        <v>0</v>
      </c>
      <c r="G4974" s="45">
        <v>0</v>
      </c>
      <c r="H4974" s="45">
        <v>0</v>
      </c>
      <c r="I4974" s="45">
        <v>0</v>
      </c>
      <c r="J4974" s="45">
        <v>0</v>
      </c>
      <c r="K4974" s="45">
        <v>0</v>
      </c>
      <c r="L4974" s="45">
        <v>0</v>
      </c>
      <c r="M4974" s="45">
        <v>0</v>
      </c>
      <c r="N4974" s="45">
        <f t="shared" si="294"/>
        <v>0</v>
      </c>
    </row>
    <row r="4975" spans="1:14" x14ac:dyDescent="0.25">
      <c r="A4975" s="313"/>
      <c r="B4975" s="322" t="s">
        <v>41</v>
      </c>
      <c r="C4975" s="370"/>
      <c r="D4975" s="370"/>
      <c r="E4975" s="40"/>
      <c r="F4975" s="45">
        <v>0</v>
      </c>
      <c r="G4975" s="45">
        <v>0</v>
      </c>
      <c r="H4975" s="45">
        <v>0</v>
      </c>
      <c r="I4975" s="45">
        <v>0</v>
      </c>
      <c r="J4975" s="45">
        <v>0</v>
      </c>
      <c r="K4975" s="45">
        <v>0</v>
      </c>
      <c r="L4975" s="45">
        <v>0</v>
      </c>
      <c r="M4975" s="45">
        <v>0</v>
      </c>
      <c r="N4975" s="45">
        <f t="shared" si="294"/>
        <v>0</v>
      </c>
    </row>
    <row r="4976" spans="1:14" x14ac:dyDescent="0.25">
      <c r="A4976" s="313"/>
      <c r="B4976" s="322" t="s">
        <v>42</v>
      </c>
      <c r="C4976" s="370"/>
      <c r="D4976" s="370"/>
      <c r="E4976" s="40"/>
      <c r="F4976" s="45">
        <v>0</v>
      </c>
      <c r="G4976" s="45">
        <v>0</v>
      </c>
      <c r="H4976" s="45">
        <v>0</v>
      </c>
      <c r="I4976" s="45">
        <v>0</v>
      </c>
      <c r="J4976" s="45">
        <v>0</v>
      </c>
      <c r="K4976" s="45">
        <v>0</v>
      </c>
      <c r="L4976" s="45">
        <v>0</v>
      </c>
      <c r="M4976" s="45">
        <v>0</v>
      </c>
      <c r="N4976" s="45">
        <f t="shared" si="294"/>
        <v>0</v>
      </c>
    </row>
    <row r="4977" spans="1:14" x14ac:dyDescent="0.25">
      <c r="A4977" s="313"/>
      <c r="B4977" s="322" t="s">
        <v>41</v>
      </c>
      <c r="C4977" s="370"/>
      <c r="D4977" s="370"/>
      <c r="E4977" s="40"/>
      <c r="F4977" s="45">
        <v>0</v>
      </c>
      <c r="G4977" s="45">
        <v>0</v>
      </c>
      <c r="H4977" s="45">
        <v>0</v>
      </c>
      <c r="I4977" s="45">
        <v>0</v>
      </c>
      <c r="J4977" s="45">
        <v>0</v>
      </c>
      <c r="K4977" s="45">
        <v>0</v>
      </c>
      <c r="L4977" s="45">
        <v>0</v>
      </c>
      <c r="M4977" s="45">
        <v>0</v>
      </c>
      <c r="N4977" s="45">
        <f t="shared" si="294"/>
        <v>0</v>
      </c>
    </row>
    <row r="4978" spans="1:14" x14ac:dyDescent="0.25">
      <c r="A4978" s="55"/>
      <c r="B4978" s="40" t="s">
        <v>43</v>
      </c>
      <c r="C4978" s="40"/>
      <c r="D4978" s="40"/>
      <c r="E4978" s="40"/>
      <c r="F4978" s="45">
        <v>0</v>
      </c>
      <c r="G4978" s="45">
        <v>0</v>
      </c>
      <c r="H4978" s="45">
        <v>0</v>
      </c>
      <c r="I4978" s="45">
        <v>0</v>
      </c>
      <c r="J4978" s="45">
        <v>0</v>
      </c>
      <c r="K4978" s="45">
        <v>0</v>
      </c>
      <c r="L4978" s="45">
        <v>0</v>
      </c>
      <c r="M4978" s="45">
        <v>0</v>
      </c>
      <c r="N4978" s="45">
        <f t="shared" si="294"/>
        <v>0</v>
      </c>
    </row>
    <row r="4979" spans="1:14" x14ac:dyDescent="0.25">
      <c r="A4979" s="55"/>
      <c r="B4979" s="40" t="s">
        <v>44</v>
      </c>
      <c r="C4979" s="40"/>
      <c r="D4979" s="40"/>
      <c r="E4979" s="40"/>
      <c r="F4979" s="45">
        <v>0</v>
      </c>
      <c r="G4979" s="45">
        <v>0</v>
      </c>
      <c r="H4979" s="45">
        <v>0</v>
      </c>
      <c r="I4979" s="45">
        <v>0</v>
      </c>
      <c r="J4979" s="45">
        <v>0</v>
      </c>
      <c r="K4979" s="45">
        <v>0</v>
      </c>
      <c r="L4979" s="45">
        <v>0</v>
      </c>
      <c r="M4979" s="45">
        <v>0</v>
      </c>
      <c r="N4979" s="45">
        <f t="shared" si="294"/>
        <v>0</v>
      </c>
    </row>
    <row r="4980" spans="1:14" x14ac:dyDescent="0.25">
      <c r="A4980" s="55"/>
      <c r="B4980" s="40" t="s">
        <v>45</v>
      </c>
      <c r="C4980" s="40"/>
      <c r="D4980" s="40"/>
      <c r="E4980" s="40"/>
      <c r="F4980" s="45">
        <v>0</v>
      </c>
      <c r="G4980" s="45">
        <v>0</v>
      </c>
      <c r="H4980" s="45">
        <v>0</v>
      </c>
      <c r="I4980" s="45">
        <v>0</v>
      </c>
      <c r="J4980" s="45">
        <v>0</v>
      </c>
      <c r="K4980" s="45">
        <v>0</v>
      </c>
      <c r="L4980" s="45">
        <v>0</v>
      </c>
      <c r="M4980" s="45">
        <v>0</v>
      </c>
      <c r="N4980" s="45">
        <f t="shared" si="294"/>
        <v>0</v>
      </c>
    </row>
    <row r="4981" spans="1:14" x14ac:dyDescent="0.25">
      <c r="A4981" s="323" t="s">
        <v>46</v>
      </c>
      <c r="B4981" s="52" t="s">
        <v>47</v>
      </c>
      <c r="C4981" s="40"/>
      <c r="D4981" s="40"/>
      <c r="E4981" s="40"/>
      <c r="F4981" s="41">
        <v>0</v>
      </c>
      <c r="G4981" s="41">
        <v>0</v>
      </c>
      <c r="H4981" s="41">
        <v>0</v>
      </c>
      <c r="I4981" s="41">
        <v>0</v>
      </c>
      <c r="J4981" s="41">
        <v>0</v>
      </c>
      <c r="K4981" s="41">
        <v>0</v>
      </c>
      <c r="L4981" s="41">
        <v>0</v>
      </c>
      <c r="M4981" s="41">
        <v>0</v>
      </c>
      <c r="N4981" s="41">
        <v>0</v>
      </c>
    </row>
    <row r="4982" spans="1:14" x14ac:dyDescent="0.25">
      <c r="A4982" s="55"/>
      <c r="B4982" s="40" t="s">
        <v>48</v>
      </c>
      <c r="C4982" s="40"/>
      <c r="D4982" s="40"/>
      <c r="E4982" s="40"/>
      <c r="F4982" s="45">
        <v>0</v>
      </c>
      <c r="G4982" s="45">
        <v>0</v>
      </c>
      <c r="H4982" s="45">
        <v>0</v>
      </c>
      <c r="I4982" s="45">
        <v>0</v>
      </c>
      <c r="J4982" s="45">
        <v>0</v>
      </c>
      <c r="K4982" s="45">
        <v>0</v>
      </c>
      <c r="L4982" s="45">
        <v>0</v>
      </c>
      <c r="M4982" s="45">
        <v>0</v>
      </c>
      <c r="N4982" s="45">
        <f t="shared" ref="N4982:N4993" si="295">SUM(F4982:F4982)</f>
        <v>0</v>
      </c>
    </row>
    <row r="4983" spans="1:14" x14ac:dyDescent="0.25">
      <c r="A4983" s="55"/>
      <c r="B4983" s="40" t="s">
        <v>49</v>
      </c>
      <c r="C4983" s="40"/>
      <c r="D4983" s="40"/>
      <c r="E4983" s="40"/>
      <c r="F4983" s="45">
        <v>0</v>
      </c>
      <c r="G4983" s="45">
        <v>0</v>
      </c>
      <c r="H4983" s="45">
        <v>0</v>
      </c>
      <c r="I4983" s="45">
        <v>0</v>
      </c>
      <c r="J4983" s="45">
        <v>0</v>
      </c>
      <c r="K4983" s="45">
        <v>0</v>
      </c>
      <c r="L4983" s="45">
        <v>0</v>
      </c>
      <c r="M4983" s="45">
        <v>0</v>
      </c>
      <c r="N4983" s="45">
        <f t="shared" si="295"/>
        <v>0</v>
      </c>
    </row>
    <row r="4984" spans="1:14" x14ac:dyDescent="0.25">
      <c r="A4984" s="55"/>
      <c r="B4984" s="40" t="s">
        <v>37</v>
      </c>
      <c r="C4984" s="40"/>
      <c r="D4984" s="40"/>
      <c r="E4984" s="40"/>
      <c r="F4984" s="45">
        <v>0</v>
      </c>
      <c r="G4984" s="45">
        <v>0</v>
      </c>
      <c r="H4984" s="45">
        <v>0</v>
      </c>
      <c r="I4984" s="45">
        <v>0</v>
      </c>
      <c r="J4984" s="45">
        <v>0</v>
      </c>
      <c r="K4984" s="45">
        <v>0</v>
      </c>
      <c r="L4984" s="45">
        <v>0</v>
      </c>
      <c r="M4984" s="45">
        <v>0</v>
      </c>
      <c r="N4984" s="45">
        <f t="shared" si="295"/>
        <v>0</v>
      </c>
    </row>
    <row r="4985" spans="1:14" x14ac:dyDescent="0.25">
      <c r="A4985" s="55"/>
      <c r="B4985" s="40" t="s">
        <v>50</v>
      </c>
      <c r="C4985" s="40"/>
      <c r="D4985" s="40"/>
      <c r="E4985" s="40"/>
      <c r="F4985" s="45">
        <v>0</v>
      </c>
      <c r="G4985" s="45">
        <v>0</v>
      </c>
      <c r="H4985" s="45">
        <v>0</v>
      </c>
      <c r="I4985" s="45">
        <v>0</v>
      </c>
      <c r="J4985" s="45">
        <v>0</v>
      </c>
      <c r="K4985" s="45">
        <v>0</v>
      </c>
      <c r="L4985" s="45">
        <v>0</v>
      </c>
      <c r="M4985" s="45">
        <v>0</v>
      </c>
      <c r="N4985" s="45">
        <f t="shared" si="295"/>
        <v>0</v>
      </c>
    </row>
    <row r="4986" spans="1:14" x14ac:dyDescent="0.25">
      <c r="A4986" s="55"/>
      <c r="B4986" s="40" t="s">
        <v>39</v>
      </c>
      <c r="C4986" s="40"/>
      <c r="D4986" s="40"/>
      <c r="E4986" s="40"/>
      <c r="F4986" s="45">
        <v>0</v>
      </c>
      <c r="G4986" s="45">
        <v>0</v>
      </c>
      <c r="H4986" s="45">
        <v>0</v>
      </c>
      <c r="I4986" s="45">
        <v>0</v>
      </c>
      <c r="J4986" s="45">
        <v>0</v>
      </c>
      <c r="K4986" s="45">
        <v>0</v>
      </c>
      <c r="L4986" s="45">
        <v>0</v>
      </c>
      <c r="M4986" s="45">
        <v>0</v>
      </c>
      <c r="N4986" s="45">
        <f t="shared" si="295"/>
        <v>0</v>
      </c>
    </row>
    <row r="4987" spans="1:14" x14ac:dyDescent="0.25">
      <c r="A4987" s="323"/>
      <c r="B4987" s="40" t="s">
        <v>51</v>
      </c>
      <c r="C4987" s="40"/>
      <c r="D4987" s="40"/>
      <c r="E4987" s="40"/>
      <c r="F4987" s="45">
        <v>0</v>
      </c>
      <c r="G4987" s="45">
        <v>0</v>
      </c>
      <c r="H4987" s="45">
        <v>0</v>
      </c>
      <c r="I4987" s="45">
        <v>0</v>
      </c>
      <c r="J4987" s="45">
        <v>0</v>
      </c>
      <c r="K4987" s="45">
        <v>0</v>
      </c>
      <c r="L4987" s="45">
        <v>0</v>
      </c>
      <c r="M4987" s="45">
        <v>0</v>
      </c>
      <c r="N4987" s="45">
        <f t="shared" si="295"/>
        <v>0</v>
      </c>
    </row>
    <row r="4988" spans="1:14" x14ac:dyDescent="0.25">
      <c r="A4988" s="55"/>
      <c r="B4988" s="322" t="s">
        <v>41</v>
      </c>
      <c r="C4988" s="322"/>
      <c r="D4988" s="322"/>
      <c r="E4988" s="322"/>
      <c r="F4988" s="45">
        <v>0</v>
      </c>
      <c r="G4988" s="45">
        <v>0</v>
      </c>
      <c r="H4988" s="45">
        <v>0</v>
      </c>
      <c r="I4988" s="45">
        <v>0</v>
      </c>
      <c r="J4988" s="45">
        <v>0</v>
      </c>
      <c r="K4988" s="45">
        <v>0</v>
      </c>
      <c r="L4988" s="45">
        <v>0</v>
      </c>
      <c r="M4988" s="45">
        <v>0</v>
      </c>
      <c r="N4988" s="45">
        <f t="shared" si="295"/>
        <v>0</v>
      </c>
    </row>
    <row r="4989" spans="1:14" x14ac:dyDescent="0.25">
      <c r="A4989" s="313"/>
      <c r="B4989" s="322" t="s">
        <v>52</v>
      </c>
      <c r="C4989" s="322"/>
      <c r="D4989" s="322"/>
      <c r="E4989" s="322"/>
      <c r="F4989" s="45">
        <v>0</v>
      </c>
      <c r="G4989" s="45">
        <v>0</v>
      </c>
      <c r="H4989" s="45">
        <v>0</v>
      </c>
      <c r="I4989" s="45">
        <v>0</v>
      </c>
      <c r="J4989" s="45">
        <v>0</v>
      </c>
      <c r="K4989" s="45">
        <v>0</v>
      </c>
      <c r="L4989" s="45">
        <v>0</v>
      </c>
      <c r="M4989" s="45">
        <v>0</v>
      </c>
      <c r="N4989" s="45">
        <f t="shared" si="295"/>
        <v>0</v>
      </c>
    </row>
    <row r="4990" spans="1:14" x14ac:dyDescent="0.25">
      <c r="A4990" s="313"/>
      <c r="B4990" s="322" t="s">
        <v>41</v>
      </c>
      <c r="C4990" s="322"/>
      <c r="D4990" s="322"/>
      <c r="E4990" s="322"/>
      <c r="F4990" s="45">
        <v>0</v>
      </c>
      <c r="G4990" s="45">
        <v>0</v>
      </c>
      <c r="H4990" s="45">
        <v>0</v>
      </c>
      <c r="I4990" s="45">
        <v>0</v>
      </c>
      <c r="J4990" s="45">
        <v>0</v>
      </c>
      <c r="K4990" s="45">
        <v>0</v>
      </c>
      <c r="L4990" s="45">
        <v>0</v>
      </c>
      <c r="M4990" s="45">
        <v>0</v>
      </c>
      <c r="N4990" s="45">
        <f t="shared" si="295"/>
        <v>0</v>
      </c>
    </row>
    <row r="4991" spans="1:14" x14ac:dyDescent="0.25">
      <c r="A4991" s="313"/>
      <c r="B4991" s="322" t="s">
        <v>53</v>
      </c>
      <c r="C4991" s="322"/>
      <c r="D4991" s="322"/>
      <c r="E4991" s="322"/>
      <c r="F4991" s="45">
        <v>0</v>
      </c>
      <c r="G4991" s="45">
        <v>0</v>
      </c>
      <c r="H4991" s="45">
        <v>0</v>
      </c>
      <c r="I4991" s="45">
        <v>0</v>
      </c>
      <c r="J4991" s="45">
        <v>0</v>
      </c>
      <c r="K4991" s="45">
        <v>0</v>
      </c>
      <c r="L4991" s="45">
        <v>0</v>
      </c>
      <c r="M4991" s="45">
        <v>0</v>
      </c>
      <c r="N4991" s="45">
        <f t="shared" si="295"/>
        <v>0</v>
      </c>
    </row>
    <row r="4992" spans="1:14" x14ac:dyDescent="0.25">
      <c r="A4992" s="313"/>
      <c r="B4992" s="322" t="s">
        <v>54</v>
      </c>
      <c r="C4992" s="322"/>
      <c r="D4992" s="322"/>
      <c r="E4992" s="322"/>
      <c r="F4992" s="45">
        <v>0</v>
      </c>
      <c r="G4992" s="45">
        <v>0</v>
      </c>
      <c r="H4992" s="45">
        <v>0</v>
      </c>
      <c r="I4992" s="45">
        <v>0</v>
      </c>
      <c r="J4992" s="45">
        <v>0</v>
      </c>
      <c r="K4992" s="45">
        <v>0</v>
      </c>
      <c r="L4992" s="45">
        <v>0</v>
      </c>
      <c r="M4992" s="45">
        <v>0</v>
      </c>
      <c r="N4992" s="45">
        <f t="shared" si="295"/>
        <v>0</v>
      </c>
    </row>
    <row r="4993" spans="1:14" x14ac:dyDescent="0.25">
      <c r="A4993" s="313"/>
      <c r="B4993" s="322" t="s">
        <v>45</v>
      </c>
      <c r="C4993" s="322"/>
      <c r="D4993" s="322"/>
      <c r="E4993" s="322"/>
      <c r="F4993" s="45">
        <v>0</v>
      </c>
      <c r="G4993" s="45">
        <v>0</v>
      </c>
      <c r="H4993" s="45">
        <v>0</v>
      </c>
      <c r="I4993" s="45">
        <v>0</v>
      </c>
      <c r="J4993" s="45">
        <v>0</v>
      </c>
      <c r="K4993" s="45">
        <v>0</v>
      </c>
      <c r="L4993" s="45">
        <v>0</v>
      </c>
      <c r="M4993" s="45">
        <v>0</v>
      </c>
      <c r="N4993" s="45">
        <f t="shared" si="295"/>
        <v>0</v>
      </c>
    </row>
    <row r="4994" spans="1:14" x14ac:dyDescent="0.25">
      <c r="A4994" s="79" t="s">
        <v>55</v>
      </c>
      <c r="B4994" s="2" t="s">
        <v>56</v>
      </c>
      <c r="C4994" s="322"/>
      <c r="D4994" s="322"/>
      <c r="E4994" s="322"/>
      <c r="F4994" s="41">
        <v>0</v>
      </c>
      <c r="G4994" s="41">
        <v>0</v>
      </c>
      <c r="H4994" s="41">
        <v>0</v>
      </c>
      <c r="I4994" s="41">
        <f>SUM(I4995:I5001)</f>
        <v>1159744.8999999999</v>
      </c>
      <c r="J4994" s="41">
        <f>SUM(J4995:J5003)</f>
        <v>1815040.8499999999</v>
      </c>
      <c r="K4994" s="41">
        <f>SUM(K4995:K5003)</f>
        <v>0</v>
      </c>
      <c r="L4994" s="41">
        <f>SUM(L4995:L5003)</f>
        <v>0</v>
      </c>
      <c r="M4994" s="41">
        <f>SUM(M4995:M5003)</f>
        <v>20617.2</v>
      </c>
      <c r="N4994" s="41">
        <f>SUM(N4995:N5004)</f>
        <v>2995402.95</v>
      </c>
    </row>
    <row r="4995" spans="1:14" x14ac:dyDescent="0.25">
      <c r="A4995" s="313"/>
      <c r="B4995" s="322" t="s">
        <v>57</v>
      </c>
      <c r="C4995" s="322"/>
      <c r="D4995" s="322"/>
      <c r="E4995" s="322"/>
      <c r="F4995" s="45">
        <v>0</v>
      </c>
      <c r="G4995" s="45">
        <v>0</v>
      </c>
      <c r="H4995" s="45">
        <v>0</v>
      </c>
      <c r="I4995" s="45">
        <v>21210.5</v>
      </c>
      <c r="J4995" s="45">
        <v>875847.31</v>
      </c>
      <c r="K4995" s="45">
        <v>0</v>
      </c>
      <c r="L4995" s="45">
        <v>0</v>
      </c>
      <c r="M4995" s="45">
        <v>0</v>
      </c>
      <c r="N4995" s="45">
        <f>SUM(F4995:M4995)</f>
        <v>897057.81</v>
      </c>
    </row>
    <row r="4996" spans="1:14" x14ac:dyDescent="0.25">
      <c r="A4996" s="313"/>
      <c r="B4996" s="322" t="s">
        <v>58</v>
      </c>
      <c r="C4996" s="322"/>
      <c r="D4996" s="322"/>
      <c r="E4996" s="322"/>
      <c r="F4996" s="45">
        <v>0</v>
      </c>
      <c r="G4996" s="45">
        <v>0</v>
      </c>
      <c r="H4996" s="45">
        <v>0</v>
      </c>
      <c r="I4996" s="45">
        <v>0</v>
      </c>
      <c r="J4996" s="45">
        <v>331824.11</v>
      </c>
      <c r="K4996" s="45">
        <v>0</v>
      </c>
      <c r="L4996" s="45">
        <v>0</v>
      </c>
      <c r="M4996" s="45">
        <v>0</v>
      </c>
      <c r="N4996" s="45">
        <f t="shared" ref="N4996:N5004" si="296">SUM(F4996:M4996)</f>
        <v>331824.11</v>
      </c>
    </row>
    <row r="4997" spans="1:14" x14ac:dyDescent="0.25">
      <c r="A4997" s="313"/>
      <c r="B4997" s="322" t="s">
        <v>59</v>
      </c>
      <c r="C4997" s="322"/>
      <c r="D4997" s="322"/>
      <c r="E4997" s="322"/>
      <c r="F4997" s="45">
        <v>0</v>
      </c>
      <c r="G4997" s="45">
        <v>0</v>
      </c>
      <c r="H4997" s="45">
        <v>0</v>
      </c>
      <c r="I4997" s="45">
        <v>69734.399999999994</v>
      </c>
      <c r="J4997" s="45">
        <v>3398.4</v>
      </c>
      <c r="K4997" s="45">
        <v>0</v>
      </c>
      <c r="L4997" s="45">
        <v>0</v>
      </c>
      <c r="M4997" s="45">
        <v>0</v>
      </c>
      <c r="N4997" s="45">
        <f t="shared" si="296"/>
        <v>73132.799999999988</v>
      </c>
    </row>
    <row r="4998" spans="1:14" x14ac:dyDescent="0.25">
      <c r="A4998" s="313"/>
      <c r="B4998" s="322" t="s">
        <v>60</v>
      </c>
      <c r="C4998" s="322"/>
      <c r="D4998" s="322"/>
      <c r="E4998" s="322"/>
      <c r="F4998" s="45">
        <v>0</v>
      </c>
      <c r="G4998" s="45">
        <v>0</v>
      </c>
      <c r="H4998" s="45">
        <v>0</v>
      </c>
      <c r="I4998" s="45">
        <v>0</v>
      </c>
      <c r="J4998" s="45">
        <v>27576.6</v>
      </c>
      <c r="K4998" s="45">
        <v>0</v>
      </c>
      <c r="L4998" s="45">
        <v>0</v>
      </c>
      <c r="M4998" s="45">
        <v>0</v>
      </c>
      <c r="N4998" s="45">
        <f t="shared" si="296"/>
        <v>27576.6</v>
      </c>
    </row>
    <row r="4999" spans="1:14" x14ac:dyDescent="0.25">
      <c r="A4999" s="313"/>
      <c r="B4999" s="322" t="s">
        <v>61</v>
      </c>
      <c r="C4999" s="322"/>
      <c r="D4999" s="322"/>
      <c r="E4999" s="322"/>
      <c r="F4999" s="45">
        <v>0</v>
      </c>
      <c r="G4999" s="45">
        <v>0</v>
      </c>
      <c r="H4999" s="45">
        <v>0</v>
      </c>
      <c r="I4999" s="45">
        <v>0</v>
      </c>
      <c r="J4999" s="45">
        <v>0</v>
      </c>
      <c r="K4999" s="45">
        <v>0</v>
      </c>
      <c r="L4999" s="45">
        <v>0</v>
      </c>
      <c r="M4999" s="45">
        <v>0</v>
      </c>
      <c r="N4999" s="45">
        <f t="shared" si="296"/>
        <v>0</v>
      </c>
    </row>
    <row r="5000" spans="1:14" x14ac:dyDescent="0.25">
      <c r="A5000" s="313"/>
      <c r="B5000" s="322" t="s">
        <v>62</v>
      </c>
      <c r="C5000" s="322"/>
      <c r="D5000" s="322"/>
      <c r="E5000" s="322"/>
      <c r="F5000" s="45">
        <v>0</v>
      </c>
      <c r="G5000" s="45">
        <v>0</v>
      </c>
      <c r="H5000" s="45">
        <v>0</v>
      </c>
      <c r="I5000" s="45">
        <v>1068800</v>
      </c>
      <c r="J5000" s="45">
        <v>497380.02</v>
      </c>
      <c r="K5000" s="45">
        <v>0</v>
      </c>
      <c r="L5000" s="45">
        <v>0</v>
      </c>
      <c r="M5000" s="45">
        <v>20617.2</v>
      </c>
      <c r="N5000" s="45">
        <f t="shared" si="296"/>
        <v>1586797.22</v>
      </c>
    </row>
    <row r="5001" spans="1:14" x14ac:dyDescent="0.25">
      <c r="A5001" s="313"/>
      <c r="B5001" s="322" t="s">
        <v>63</v>
      </c>
      <c r="C5001" s="322"/>
      <c r="D5001" s="322"/>
      <c r="E5001" s="322"/>
      <c r="F5001" s="45">
        <v>0</v>
      </c>
      <c r="G5001" s="45">
        <v>0</v>
      </c>
      <c r="H5001" s="45">
        <v>0</v>
      </c>
      <c r="I5001" s="45">
        <v>0</v>
      </c>
      <c r="J5001" s="45">
        <v>0</v>
      </c>
      <c r="K5001" s="45">
        <v>0</v>
      </c>
      <c r="L5001" s="45">
        <v>0</v>
      </c>
      <c r="M5001" s="45">
        <v>0</v>
      </c>
      <c r="N5001" s="45">
        <f t="shared" si="296"/>
        <v>0</v>
      </c>
    </row>
    <row r="5002" spans="1:14" x14ac:dyDescent="0.25">
      <c r="A5002" s="313"/>
      <c r="B5002" s="322" t="s">
        <v>64</v>
      </c>
      <c r="C5002" s="322"/>
      <c r="D5002" s="322"/>
      <c r="E5002" s="322"/>
      <c r="F5002" s="45">
        <v>0</v>
      </c>
      <c r="G5002" s="45">
        <v>0</v>
      </c>
      <c r="H5002" s="45">
        <v>0</v>
      </c>
      <c r="I5002" s="45">
        <v>0</v>
      </c>
      <c r="J5002" s="45">
        <v>0</v>
      </c>
      <c r="K5002" s="45">
        <v>0</v>
      </c>
      <c r="L5002" s="45">
        <v>0</v>
      </c>
      <c r="M5002" s="45">
        <v>0</v>
      </c>
      <c r="N5002" s="45">
        <f t="shared" si="296"/>
        <v>0</v>
      </c>
    </row>
    <row r="5003" spans="1:14" x14ac:dyDescent="0.25">
      <c r="A5003" s="313"/>
      <c r="B5003" s="322" t="s">
        <v>65</v>
      </c>
      <c r="C5003" s="322"/>
      <c r="D5003" s="322"/>
      <c r="E5003" s="322"/>
      <c r="F5003" s="45">
        <v>0</v>
      </c>
      <c r="G5003" s="45">
        <v>0</v>
      </c>
      <c r="H5003" s="45">
        <v>0</v>
      </c>
      <c r="I5003" s="45">
        <v>0</v>
      </c>
      <c r="J5003" s="45">
        <v>79014.41</v>
      </c>
      <c r="K5003" s="45">
        <v>0</v>
      </c>
      <c r="L5003" s="45">
        <v>0</v>
      </c>
      <c r="M5003" s="45">
        <v>0</v>
      </c>
      <c r="N5003" s="45">
        <f t="shared" si="296"/>
        <v>79014.41</v>
      </c>
    </row>
    <row r="5004" spans="1:14" x14ac:dyDescent="0.25">
      <c r="A5004" s="313"/>
      <c r="B5004" s="322" t="s">
        <v>66</v>
      </c>
      <c r="C5004" s="322"/>
      <c r="D5004" s="322"/>
      <c r="E5004" s="322"/>
      <c r="F5004" s="45">
        <v>0</v>
      </c>
      <c r="G5004" s="45">
        <v>0</v>
      </c>
      <c r="H5004" s="45">
        <v>0</v>
      </c>
      <c r="I5004" s="45">
        <v>0</v>
      </c>
      <c r="J5004" s="45">
        <v>0</v>
      </c>
      <c r="K5004" s="45">
        <v>0</v>
      </c>
      <c r="L5004" s="45">
        <v>0</v>
      </c>
      <c r="M5004" s="45">
        <v>0</v>
      </c>
      <c r="N5004" s="45">
        <f t="shared" si="296"/>
        <v>0</v>
      </c>
    </row>
    <row r="5005" spans="1:14" x14ac:dyDescent="0.25">
      <c r="A5005" s="313"/>
      <c r="B5005" s="322" t="s">
        <v>67</v>
      </c>
      <c r="C5005" s="322"/>
      <c r="D5005" s="322"/>
      <c r="E5005" s="322"/>
      <c r="F5005" s="45">
        <v>0</v>
      </c>
      <c r="G5005" s="45">
        <v>0</v>
      </c>
      <c r="H5005" s="45">
        <v>0</v>
      </c>
      <c r="I5005" s="45">
        <v>0</v>
      </c>
      <c r="J5005" s="45">
        <v>0</v>
      </c>
      <c r="K5005" s="45">
        <v>0</v>
      </c>
      <c r="L5005" s="45">
        <v>0</v>
      </c>
      <c r="M5005" s="45">
        <v>0</v>
      </c>
      <c r="N5005" s="45">
        <f>SUM(F5005:K5005)</f>
        <v>0</v>
      </c>
    </row>
    <row r="5006" spans="1:14" x14ac:dyDescent="0.25">
      <c r="A5006" s="79" t="s">
        <v>68</v>
      </c>
      <c r="B5006" s="2" t="s">
        <v>69</v>
      </c>
      <c r="C5006" s="322"/>
      <c r="D5006" s="322"/>
      <c r="E5006" s="322"/>
      <c r="F5006" s="41">
        <v>0</v>
      </c>
      <c r="G5006" s="41">
        <v>0</v>
      </c>
      <c r="H5006" s="41">
        <v>0</v>
      </c>
      <c r="I5006" s="41">
        <v>0</v>
      </c>
      <c r="J5006" s="41">
        <v>0</v>
      </c>
      <c r="K5006" s="41">
        <v>0</v>
      </c>
      <c r="L5006" s="41">
        <v>0</v>
      </c>
      <c r="M5006" s="41">
        <v>0</v>
      </c>
      <c r="N5006" s="41">
        <v>0</v>
      </c>
    </row>
    <row r="5007" spans="1:14" x14ac:dyDescent="0.25">
      <c r="A5007" s="79"/>
      <c r="B5007" s="322" t="s">
        <v>70</v>
      </c>
      <c r="C5007" s="322"/>
      <c r="D5007" s="322"/>
      <c r="E5007" s="322"/>
      <c r="F5007" s="45">
        <v>0</v>
      </c>
      <c r="G5007" s="45">
        <v>0</v>
      </c>
      <c r="H5007" s="45">
        <v>0</v>
      </c>
      <c r="I5007" s="45">
        <v>0</v>
      </c>
      <c r="J5007" s="45">
        <v>0</v>
      </c>
      <c r="K5007" s="45">
        <v>0</v>
      </c>
      <c r="L5007" s="45">
        <v>0</v>
      </c>
      <c r="M5007" s="45">
        <v>0</v>
      </c>
      <c r="N5007" s="45">
        <f>SUM(F5007:F5007)</f>
        <v>0</v>
      </c>
    </row>
    <row r="5008" spans="1:14" x14ac:dyDescent="0.25">
      <c r="A5008" s="79"/>
      <c r="B5008" s="322" t="s">
        <v>71</v>
      </c>
      <c r="C5008" s="322"/>
      <c r="D5008" s="322"/>
      <c r="E5008" s="322"/>
      <c r="F5008" s="45">
        <v>0</v>
      </c>
      <c r="G5008" s="45">
        <v>0</v>
      </c>
      <c r="H5008" s="45">
        <v>0</v>
      </c>
      <c r="I5008" s="45">
        <v>0</v>
      </c>
      <c r="J5008" s="45">
        <v>0</v>
      </c>
      <c r="K5008" s="45">
        <v>0</v>
      </c>
      <c r="L5008" s="45">
        <v>0</v>
      </c>
      <c r="M5008" s="45">
        <v>0</v>
      </c>
      <c r="N5008" s="45">
        <f>SUM(F5008:F5008)</f>
        <v>0</v>
      </c>
    </row>
    <row r="5009" spans="1:14" x14ac:dyDescent="0.25">
      <c r="A5009" s="79"/>
      <c r="B5009" s="322" t="s">
        <v>72</v>
      </c>
      <c r="C5009" s="322"/>
      <c r="D5009" s="322"/>
      <c r="E5009" s="322"/>
      <c r="F5009" s="45">
        <v>0</v>
      </c>
      <c r="G5009" s="45">
        <v>0</v>
      </c>
      <c r="H5009" s="45">
        <v>0</v>
      </c>
      <c r="I5009" s="45">
        <v>0</v>
      </c>
      <c r="J5009" s="45">
        <v>0</v>
      </c>
      <c r="K5009" s="45">
        <v>0</v>
      </c>
      <c r="L5009" s="45">
        <v>0</v>
      </c>
      <c r="M5009" s="45">
        <v>0</v>
      </c>
      <c r="N5009" s="45">
        <f>SUM(F5009:F5009)</f>
        <v>0</v>
      </c>
    </row>
    <row r="5010" spans="1:14" x14ac:dyDescent="0.25">
      <c r="A5010" s="79"/>
      <c r="B5010" s="322" t="s">
        <v>73</v>
      </c>
      <c r="C5010" s="322"/>
      <c r="D5010" s="322"/>
      <c r="E5010" s="322"/>
      <c r="F5010" s="45">
        <v>0</v>
      </c>
      <c r="G5010" s="45">
        <v>0</v>
      </c>
      <c r="H5010" s="45">
        <v>0</v>
      </c>
      <c r="I5010" s="45">
        <v>0</v>
      </c>
      <c r="J5010" s="45">
        <v>0</v>
      </c>
      <c r="K5010" s="45">
        <v>0</v>
      </c>
      <c r="L5010" s="45">
        <v>0</v>
      </c>
      <c r="M5010" s="45">
        <v>0</v>
      </c>
      <c r="N5010" s="45">
        <f>SUM(F5010:F5010)</f>
        <v>0</v>
      </c>
    </row>
    <row r="5011" spans="1:14" x14ac:dyDescent="0.25">
      <c r="A5011" s="79"/>
      <c r="B5011" s="322" t="s">
        <v>74</v>
      </c>
      <c r="C5011" s="322"/>
      <c r="D5011" s="322"/>
      <c r="E5011" s="322"/>
      <c r="F5011" s="45">
        <v>0</v>
      </c>
      <c r="G5011" s="45">
        <v>0</v>
      </c>
      <c r="H5011" s="45">
        <v>0</v>
      </c>
      <c r="I5011" s="45">
        <v>0</v>
      </c>
      <c r="J5011" s="45">
        <v>0</v>
      </c>
      <c r="K5011" s="45">
        <v>0</v>
      </c>
      <c r="L5011" s="45">
        <v>0</v>
      </c>
      <c r="M5011" s="45">
        <v>0</v>
      </c>
      <c r="N5011" s="45">
        <f>SUM(F5011:F5011)</f>
        <v>0</v>
      </c>
    </row>
    <row r="5012" spans="1:14" x14ac:dyDescent="0.25">
      <c r="A5012" s="79" t="s">
        <v>75</v>
      </c>
      <c r="B5012" s="2" t="s">
        <v>76</v>
      </c>
      <c r="C5012" s="322"/>
      <c r="D5012" s="322"/>
      <c r="E5012" s="322"/>
      <c r="F5012" s="41">
        <v>0</v>
      </c>
      <c r="G5012" s="41">
        <v>0</v>
      </c>
      <c r="H5012" s="41">
        <v>0</v>
      </c>
      <c r="I5012" s="41">
        <v>0</v>
      </c>
      <c r="J5012" s="41">
        <v>0</v>
      </c>
      <c r="K5012" s="41">
        <v>0</v>
      </c>
      <c r="L5012" s="41">
        <v>0</v>
      </c>
      <c r="M5012" s="41">
        <v>0</v>
      </c>
      <c r="N5012" s="41">
        <v>0</v>
      </c>
    </row>
    <row r="5013" spans="1:14" x14ac:dyDescent="0.25">
      <c r="A5013" s="79"/>
      <c r="B5013" s="2" t="s">
        <v>77</v>
      </c>
      <c r="C5013" s="322"/>
      <c r="D5013" s="322"/>
      <c r="E5013" s="322"/>
      <c r="F5013" s="45">
        <v>0</v>
      </c>
      <c r="G5013" s="45">
        <v>0</v>
      </c>
      <c r="H5013" s="45">
        <v>0</v>
      </c>
      <c r="I5013" s="45">
        <v>0</v>
      </c>
      <c r="J5013" s="45">
        <v>0</v>
      </c>
      <c r="K5013" s="45">
        <v>0</v>
      </c>
      <c r="L5013" s="45">
        <v>0</v>
      </c>
      <c r="M5013" s="45">
        <v>0</v>
      </c>
      <c r="N5013" s="45">
        <f>SUM(F5013:F5013)</f>
        <v>0</v>
      </c>
    </row>
    <row r="5014" spans="1:14" x14ac:dyDescent="0.25">
      <c r="A5014" s="79"/>
      <c r="B5014" s="322" t="s">
        <v>78</v>
      </c>
      <c r="C5014" s="322"/>
      <c r="D5014" s="322"/>
      <c r="E5014" s="322"/>
      <c r="F5014" s="45">
        <v>0</v>
      </c>
      <c r="G5014" s="45">
        <v>0</v>
      </c>
      <c r="H5014" s="45">
        <v>0</v>
      </c>
      <c r="I5014" s="45">
        <v>0</v>
      </c>
      <c r="J5014" s="45">
        <v>0</v>
      </c>
      <c r="K5014" s="45">
        <v>0</v>
      </c>
      <c r="L5014" s="45">
        <v>0</v>
      </c>
      <c r="M5014" s="45">
        <v>0</v>
      </c>
      <c r="N5014" s="45">
        <f>SUM(F5014:F5014)</f>
        <v>0</v>
      </c>
    </row>
    <row r="5015" spans="1:14" x14ac:dyDescent="0.25">
      <c r="A5015" s="79"/>
      <c r="B5015" s="322" t="s">
        <v>79</v>
      </c>
      <c r="C5015" s="322"/>
      <c r="D5015" s="322"/>
      <c r="E5015" s="322"/>
      <c r="F5015" s="45">
        <v>0</v>
      </c>
      <c r="G5015" s="45">
        <v>0</v>
      </c>
      <c r="H5015" s="45">
        <v>0</v>
      </c>
      <c r="I5015" s="45">
        <v>0</v>
      </c>
      <c r="J5015" s="45">
        <v>0</v>
      </c>
      <c r="K5015" s="45">
        <v>0</v>
      </c>
      <c r="L5015" s="45">
        <v>0</v>
      </c>
      <c r="M5015" s="45">
        <v>0</v>
      </c>
      <c r="N5015" s="45">
        <f>SUM(F5015:F5015)</f>
        <v>0</v>
      </c>
    </row>
    <row r="5016" spans="1:14" x14ac:dyDescent="0.25">
      <c r="A5016" s="79"/>
      <c r="B5016" s="322" t="s">
        <v>80</v>
      </c>
      <c r="C5016" s="322"/>
      <c r="D5016" s="322"/>
      <c r="E5016" s="322"/>
      <c r="F5016" s="45">
        <v>0</v>
      </c>
      <c r="G5016" s="45">
        <v>0</v>
      </c>
      <c r="H5016" s="45">
        <v>0</v>
      </c>
      <c r="I5016" s="45">
        <v>0</v>
      </c>
      <c r="J5016" s="45">
        <v>0</v>
      </c>
      <c r="K5016" s="45">
        <v>0</v>
      </c>
      <c r="L5016" s="45">
        <v>0</v>
      </c>
      <c r="M5016" s="45">
        <v>0</v>
      </c>
      <c r="N5016" s="45">
        <f>SUM(F5016:F5016)</f>
        <v>0</v>
      </c>
    </row>
    <row r="5017" spans="1:14" x14ac:dyDescent="0.25">
      <c r="A5017" s="79" t="s">
        <v>81</v>
      </c>
      <c r="B5017" s="2" t="s">
        <v>82</v>
      </c>
      <c r="C5017" s="322"/>
      <c r="D5017" s="322"/>
      <c r="E5017" s="322"/>
      <c r="F5017" s="41">
        <v>0</v>
      </c>
      <c r="G5017" s="41">
        <v>0</v>
      </c>
      <c r="H5017" s="41">
        <v>0</v>
      </c>
      <c r="I5017" s="41">
        <v>0</v>
      </c>
      <c r="J5017" s="41">
        <v>0</v>
      </c>
      <c r="K5017" s="41">
        <v>0</v>
      </c>
      <c r="L5017" s="41">
        <v>0</v>
      </c>
      <c r="M5017" s="41">
        <v>0</v>
      </c>
      <c r="N5017" s="41">
        <v>0</v>
      </c>
    </row>
    <row r="5018" spans="1:14" x14ac:dyDescent="0.25">
      <c r="A5018" s="79"/>
      <c r="B5018" s="322" t="s">
        <v>83</v>
      </c>
      <c r="C5018" s="322"/>
      <c r="D5018" s="322"/>
      <c r="E5018" s="322"/>
      <c r="F5018" s="45">
        <v>0</v>
      </c>
      <c r="G5018" s="45">
        <v>0</v>
      </c>
      <c r="H5018" s="45">
        <v>0</v>
      </c>
      <c r="I5018" s="45">
        <v>0</v>
      </c>
      <c r="J5018" s="45">
        <v>0</v>
      </c>
      <c r="K5018" s="45">
        <v>0</v>
      </c>
      <c r="L5018" s="45">
        <v>0</v>
      </c>
      <c r="M5018" s="45">
        <v>0</v>
      </c>
      <c r="N5018" s="45">
        <f>SUM(F5018:F5018)</f>
        <v>0</v>
      </c>
    </row>
    <row r="5019" spans="1:14" x14ac:dyDescent="0.25">
      <c r="A5019" s="79"/>
      <c r="B5019" s="322" t="s">
        <v>84</v>
      </c>
      <c r="C5019" s="322"/>
      <c r="D5019" s="322"/>
      <c r="E5019" s="322"/>
      <c r="F5019" s="45">
        <v>0</v>
      </c>
      <c r="G5019" s="45">
        <v>0</v>
      </c>
      <c r="H5019" s="45">
        <v>0</v>
      </c>
      <c r="I5019" s="45">
        <v>0</v>
      </c>
      <c r="J5019" s="45">
        <v>0</v>
      </c>
      <c r="K5019" s="45">
        <v>0</v>
      </c>
      <c r="L5019" s="45">
        <v>0</v>
      </c>
      <c r="M5019" s="45">
        <v>0</v>
      </c>
      <c r="N5019" s="45">
        <f>SUM(F5019:F5019)</f>
        <v>0</v>
      </c>
    </row>
    <row r="5020" spans="1:14" x14ac:dyDescent="0.25">
      <c r="A5020" s="79"/>
      <c r="B5020" s="322" t="s">
        <v>85</v>
      </c>
      <c r="C5020" s="322"/>
      <c r="D5020" s="322"/>
      <c r="E5020" s="322"/>
      <c r="F5020" s="45">
        <v>0</v>
      </c>
      <c r="G5020" s="45">
        <v>0</v>
      </c>
      <c r="H5020" s="45">
        <v>0</v>
      </c>
      <c r="I5020" s="45">
        <v>0</v>
      </c>
      <c r="J5020" s="45">
        <v>0</v>
      </c>
      <c r="K5020" s="45">
        <v>0</v>
      </c>
      <c r="L5020" s="45">
        <v>0</v>
      </c>
      <c r="M5020" s="45">
        <v>0</v>
      </c>
      <c r="N5020" s="45">
        <f>SUM(F5020:F5020)</f>
        <v>0</v>
      </c>
    </row>
    <row r="5021" spans="1:14" x14ac:dyDescent="0.25">
      <c r="A5021" s="79"/>
      <c r="B5021" s="322" t="s">
        <v>86</v>
      </c>
      <c r="C5021" s="322"/>
      <c r="D5021" s="322"/>
      <c r="E5021" s="322"/>
      <c r="F5021" s="45">
        <v>0</v>
      </c>
      <c r="G5021" s="45">
        <v>0</v>
      </c>
      <c r="H5021" s="45">
        <v>0</v>
      </c>
      <c r="I5021" s="45">
        <v>0</v>
      </c>
      <c r="J5021" s="45">
        <v>0</v>
      </c>
      <c r="K5021" s="45">
        <v>0</v>
      </c>
      <c r="L5021" s="45">
        <v>0</v>
      </c>
      <c r="M5021" s="45">
        <v>0</v>
      </c>
      <c r="N5021" s="45">
        <f>SUM(F5021:F5021)</f>
        <v>0</v>
      </c>
    </row>
    <row r="5022" spans="1:14" x14ac:dyDescent="0.25">
      <c r="A5022" s="313"/>
      <c r="B5022" s="322" t="s">
        <v>87</v>
      </c>
      <c r="C5022" s="322"/>
      <c r="D5022" s="322"/>
      <c r="E5022" s="322"/>
      <c r="F5022" s="45">
        <v>0</v>
      </c>
      <c r="G5022" s="45">
        <v>0</v>
      </c>
      <c r="H5022" s="45">
        <v>0</v>
      </c>
      <c r="I5022" s="45">
        <v>0</v>
      </c>
      <c r="J5022" s="45">
        <v>0</v>
      </c>
      <c r="K5022" s="45">
        <v>0</v>
      </c>
      <c r="L5022" s="45">
        <v>0</v>
      </c>
      <c r="M5022" s="45">
        <v>0</v>
      </c>
      <c r="N5022" s="45">
        <f>SUM(F5022:F5022)</f>
        <v>0</v>
      </c>
    </row>
    <row r="5023" spans="1:14" x14ac:dyDescent="0.25">
      <c r="A5023" s="313"/>
      <c r="B5023" s="2" t="s">
        <v>88</v>
      </c>
      <c r="C5023" s="322"/>
      <c r="D5023" s="322"/>
      <c r="E5023" s="322"/>
      <c r="F5023" s="61">
        <f>+F4957+F4938+F4944</f>
        <v>26071163.659999996</v>
      </c>
      <c r="G5023" s="61">
        <f>+G4957+G4938+G4944</f>
        <v>23351036.780000001</v>
      </c>
      <c r="H5023" s="61">
        <f>+H4957+H4938+H4944</f>
        <v>24549984.219999999</v>
      </c>
      <c r="I5023" s="61">
        <f>+I4957+I4938+I4944+I4994</f>
        <v>28810245.789999995</v>
      </c>
      <c r="J5023" s="61">
        <f>+J4957+J4938+J4944+J4994</f>
        <v>45959617.239999995</v>
      </c>
      <c r="K5023" s="61">
        <f>+K4957+K4938+K4944+K4994</f>
        <v>24861127.640000001</v>
      </c>
      <c r="L5023" s="61">
        <f>+L4957+L4938+L4944+L4994</f>
        <v>26599315.489999998</v>
      </c>
      <c r="M5023" s="61">
        <f>+M4957+M4938+M4944+M4994</f>
        <v>32344529.189999998</v>
      </c>
      <c r="N5023" s="61">
        <f>+N4957+N4944+N4938+N4994</f>
        <v>232547020.00999999</v>
      </c>
    </row>
    <row r="5024" spans="1:14" x14ac:dyDescent="0.25">
      <c r="A5024" s="313"/>
      <c r="B5024" s="2"/>
      <c r="C5024" s="322"/>
      <c r="D5024" s="322"/>
      <c r="E5024" s="322"/>
      <c r="F5024" s="45"/>
      <c r="G5024" s="45"/>
      <c r="H5024" s="45"/>
      <c r="I5024" s="45"/>
      <c r="J5024" s="45"/>
      <c r="K5024" s="45"/>
      <c r="L5024" s="45"/>
      <c r="M5024" s="45"/>
      <c r="N5024" s="45"/>
    </row>
    <row r="5025" spans="1:14" x14ac:dyDescent="0.25">
      <c r="A5025" s="313"/>
      <c r="B5025" s="2" t="s">
        <v>236</v>
      </c>
      <c r="C5025" s="322"/>
      <c r="D5025" s="322"/>
      <c r="E5025" s="322"/>
      <c r="F5025" s="45">
        <v>0</v>
      </c>
      <c r="G5025" s="45">
        <v>0</v>
      </c>
      <c r="H5025" s="45">
        <v>0</v>
      </c>
      <c r="I5025" s="45">
        <v>0</v>
      </c>
      <c r="J5025" s="45">
        <v>0</v>
      </c>
      <c r="K5025" s="45">
        <v>0</v>
      </c>
      <c r="L5025" s="45">
        <v>0</v>
      </c>
      <c r="M5025" s="45">
        <v>39996.1</v>
      </c>
      <c r="N5025" s="45">
        <f>SUM(F5025:M5025)</f>
        <v>39996.1</v>
      </c>
    </row>
    <row r="5026" spans="1:14" x14ac:dyDescent="0.25">
      <c r="A5026" s="313"/>
      <c r="B5026" s="2" t="s">
        <v>237</v>
      </c>
      <c r="C5026" s="322"/>
      <c r="D5026" s="322"/>
      <c r="E5026" s="322"/>
      <c r="F5026" s="45">
        <v>0</v>
      </c>
      <c r="G5026" s="45">
        <v>0</v>
      </c>
      <c r="H5026" s="45">
        <v>0</v>
      </c>
      <c r="I5026" s="45">
        <v>0</v>
      </c>
      <c r="J5026" s="45">
        <v>0</v>
      </c>
      <c r="K5026" s="45">
        <v>0</v>
      </c>
      <c r="L5026" s="45">
        <v>0</v>
      </c>
      <c r="M5026" s="45">
        <v>178141.35</v>
      </c>
      <c r="N5026" s="45">
        <f t="shared" ref="N5026:N5035" si="297">SUM(F5026:M5026)</f>
        <v>178141.35</v>
      </c>
    </row>
    <row r="5027" spans="1:14" x14ac:dyDescent="0.25">
      <c r="A5027" s="313"/>
      <c r="B5027" s="2" t="s">
        <v>231</v>
      </c>
      <c r="C5027" s="322"/>
      <c r="D5027" s="322"/>
      <c r="E5027" s="322"/>
      <c r="F5027" s="45">
        <v>0</v>
      </c>
      <c r="G5027" s="45">
        <v>115767</v>
      </c>
      <c r="H5027" s="45">
        <v>-115767</v>
      </c>
      <c r="I5027" s="45">
        <v>0</v>
      </c>
      <c r="J5027" s="45">
        <v>0</v>
      </c>
      <c r="K5027" s="45">
        <v>0</v>
      </c>
      <c r="L5027" s="45">
        <v>0</v>
      </c>
      <c r="M5027" s="45">
        <v>0</v>
      </c>
      <c r="N5027" s="45">
        <f t="shared" si="297"/>
        <v>0</v>
      </c>
    </row>
    <row r="5028" spans="1:14" x14ac:dyDescent="0.25">
      <c r="A5028" s="313"/>
      <c r="B5028" s="2" t="s">
        <v>230</v>
      </c>
      <c r="C5028" s="322"/>
      <c r="D5028" s="322"/>
      <c r="E5028" s="322"/>
      <c r="F5028" s="45">
        <v>136.99</v>
      </c>
      <c r="G5028" s="45">
        <v>-136.99</v>
      </c>
      <c r="H5028" s="45">
        <v>0</v>
      </c>
      <c r="I5028" s="45">
        <v>0</v>
      </c>
      <c r="J5028" s="45">
        <v>0</v>
      </c>
      <c r="K5028" s="45">
        <v>0</v>
      </c>
      <c r="L5028" s="45">
        <v>0</v>
      </c>
      <c r="M5028" s="45">
        <v>0</v>
      </c>
      <c r="N5028" s="45">
        <f t="shared" si="297"/>
        <v>0</v>
      </c>
    </row>
    <row r="5029" spans="1:14" x14ac:dyDescent="0.25">
      <c r="A5029" s="313"/>
      <c r="B5029" s="2" t="s">
        <v>232</v>
      </c>
      <c r="C5029" s="322"/>
      <c r="D5029" s="322"/>
      <c r="E5029" s="322"/>
      <c r="F5029" s="45">
        <v>0</v>
      </c>
      <c r="G5029" s="45">
        <v>0</v>
      </c>
      <c r="H5029" s="45">
        <v>4761.6000000000004</v>
      </c>
      <c r="I5029" s="45">
        <f>-H5029</f>
        <v>-4761.6000000000004</v>
      </c>
      <c r="J5029" s="45">
        <v>0</v>
      </c>
      <c r="K5029" s="45">
        <v>0</v>
      </c>
      <c r="L5029" s="45">
        <v>0</v>
      </c>
      <c r="M5029" s="45">
        <v>0</v>
      </c>
      <c r="N5029" s="45">
        <f t="shared" si="297"/>
        <v>0</v>
      </c>
    </row>
    <row r="5030" spans="1:14" x14ac:dyDescent="0.25">
      <c r="A5030" s="313"/>
      <c r="B5030" s="2" t="s">
        <v>234</v>
      </c>
      <c r="C5030" s="322"/>
      <c r="D5030" s="322"/>
      <c r="E5030" s="322"/>
      <c r="F5030" s="45">
        <v>0</v>
      </c>
      <c r="G5030" s="45">
        <v>0</v>
      </c>
      <c r="H5030" s="45">
        <v>87792</v>
      </c>
      <c r="I5030" s="45">
        <f t="shared" ref="I5030:I5031" si="298">-H5030</f>
        <v>-87792</v>
      </c>
      <c r="J5030" s="45">
        <v>0</v>
      </c>
      <c r="K5030" s="45">
        <v>0</v>
      </c>
      <c r="L5030" s="45">
        <v>0</v>
      </c>
      <c r="M5030" s="45">
        <v>0</v>
      </c>
      <c r="N5030" s="45">
        <f t="shared" si="297"/>
        <v>0</v>
      </c>
    </row>
    <row r="5031" spans="1:14" x14ac:dyDescent="0.25">
      <c r="A5031" s="313"/>
      <c r="B5031" s="2" t="s">
        <v>233</v>
      </c>
      <c r="C5031" s="322"/>
      <c r="D5031" s="322"/>
      <c r="E5031" s="322"/>
      <c r="F5031" s="45">
        <v>0</v>
      </c>
      <c r="G5031" s="45">
        <v>0</v>
      </c>
      <c r="H5031" s="45">
        <v>944000</v>
      </c>
      <c r="I5031" s="45">
        <f t="shared" si="298"/>
        <v>-944000</v>
      </c>
      <c r="J5031" s="45">
        <v>0</v>
      </c>
      <c r="K5031" s="45">
        <v>0</v>
      </c>
      <c r="L5031" s="45">
        <v>0</v>
      </c>
      <c r="M5031" s="45">
        <v>0</v>
      </c>
      <c r="N5031" s="45">
        <f t="shared" si="297"/>
        <v>0</v>
      </c>
    </row>
    <row r="5032" spans="1:14" x14ac:dyDescent="0.25">
      <c r="A5032" s="79"/>
      <c r="B5032" s="2" t="s">
        <v>235</v>
      </c>
      <c r="C5032" s="322"/>
      <c r="D5032" s="322"/>
      <c r="E5032" s="322"/>
      <c r="F5032" s="45">
        <v>0</v>
      </c>
      <c r="G5032" s="45">
        <v>0</v>
      </c>
      <c r="H5032" s="45">
        <v>0</v>
      </c>
      <c r="I5032" s="45">
        <v>0</v>
      </c>
      <c r="J5032" s="45">
        <f>-195333.58-44981.85</f>
        <v>-240315.43</v>
      </c>
      <c r="K5032" s="45">
        <v>0</v>
      </c>
      <c r="L5032" s="45">
        <v>0</v>
      </c>
      <c r="M5032" s="45">
        <v>0</v>
      </c>
      <c r="N5032" s="45">
        <f t="shared" si="297"/>
        <v>-240315.43</v>
      </c>
    </row>
    <row r="5033" spans="1:14" x14ac:dyDescent="0.25">
      <c r="A5033" s="79"/>
      <c r="B5033" s="2" t="s">
        <v>226</v>
      </c>
      <c r="C5033" s="322"/>
      <c r="D5033" s="322"/>
      <c r="E5033" s="322"/>
      <c r="F5033" s="45">
        <v>0</v>
      </c>
      <c r="G5033" s="45">
        <v>0</v>
      </c>
      <c r="H5033" s="45">
        <v>0</v>
      </c>
      <c r="I5033" s="45">
        <v>0</v>
      </c>
      <c r="J5033" s="45">
        <v>-14700</v>
      </c>
      <c r="K5033" s="45">
        <v>0</v>
      </c>
      <c r="L5033" s="45">
        <v>0</v>
      </c>
      <c r="M5033" s="45">
        <v>-354007.46</v>
      </c>
      <c r="N5033" s="45">
        <f t="shared" si="297"/>
        <v>-368707.46</v>
      </c>
    </row>
    <row r="5034" spans="1:14" x14ac:dyDescent="0.25">
      <c r="A5034" s="79"/>
      <c r="B5034" s="2"/>
      <c r="C5034" s="322"/>
      <c r="D5034" s="322"/>
      <c r="E5034" s="322"/>
      <c r="F5034" s="45"/>
      <c r="G5034" s="45"/>
      <c r="H5034" s="45"/>
      <c r="I5034" s="45"/>
      <c r="J5034" s="45"/>
      <c r="K5034" s="45">
        <v>0</v>
      </c>
      <c r="L5034" s="45">
        <v>0</v>
      </c>
      <c r="M5034" s="45">
        <v>0</v>
      </c>
      <c r="N5034" s="45">
        <f t="shared" si="297"/>
        <v>0</v>
      </c>
    </row>
    <row r="5035" spans="1:14" x14ac:dyDescent="0.25">
      <c r="A5035" s="79"/>
      <c r="B5035" s="2" t="s">
        <v>228</v>
      </c>
      <c r="C5035" s="322"/>
      <c r="D5035" s="322"/>
      <c r="E5035" s="322"/>
      <c r="F5035" s="45">
        <v>0</v>
      </c>
      <c r="G5035" s="45">
        <v>0</v>
      </c>
      <c r="H5035" s="45">
        <v>0</v>
      </c>
      <c r="I5035" s="45">
        <v>0</v>
      </c>
      <c r="J5035" s="45">
        <v>0</v>
      </c>
      <c r="K5035" s="45">
        <v>0</v>
      </c>
      <c r="L5035" s="45">
        <v>0</v>
      </c>
      <c r="M5035" s="45">
        <v>0</v>
      </c>
      <c r="N5035" s="45">
        <f t="shared" si="297"/>
        <v>0</v>
      </c>
    </row>
    <row r="5036" spans="1:14" x14ac:dyDescent="0.25">
      <c r="A5036" s="79" t="s">
        <v>89</v>
      </c>
      <c r="B5036" s="2" t="s">
        <v>90</v>
      </c>
      <c r="C5036" s="322"/>
      <c r="D5036" s="322"/>
      <c r="E5036" s="322"/>
      <c r="F5036" s="45">
        <v>0</v>
      </c>
      <c r="G5036" s="45">
        <v>0</v>
      </c>
      <c r="H5036" s="45">
        <v>0</v>
      </c>
      <c r="I5036" s="45">
        <v>0</v>
      </c>
      <c r="J5036" s="45">
        <v>0</v>
      </c>
      <c r="K5036" s="45">
        <v>0</v>
      </c>
      <c r="L5036" s="45">
        <v>0</v>
      </c>
      <c r="M5036" s="45">
        <v>0</v>
      </c>
      <c r="N5036" s="324">
        <f>SUM(F5036:G5036)</f>
        <v>0</v>
      </c>
    </row>
    <row r="5037" spans="1:14" x14ac:dyDescent="0.25">
      <c r="A5037" s="79" t="s">
        <v>91</v>
      </c>
      <c r="B5037" s="2" t="s">
        <v>92</v>
      </c>
      <c r="C5037" s="322"/>
      <c r="D5037" s="322"/>
      <c r="E5037" s="322"/>
      <c r="F5037" s="41">
        <v>0</v>
      </c>
      <c r="G5037" s="41">
        <v>0</v>
      </c>
      <c r="H5037" s="41">
        <v>0</v>
      </c>
      <c r="I5037" s="41">
        <v>0</v>
      </c>
      <c r="J5037" s="41">
        <v>0</v>
      </c>
      <c r="K5037" s="41">
        <v>0</v>
      </c>
      <c r="L5037" s="41">
        <v>0</v>
      </c>
      <c r="M5037" s="41">
        <v>0</v>
      </c>
      <c r="N5037" s="41">
        <v>0</v>
      </c>
    </row>
    <row r="5038" spans="1:14" x14ac:dyDescent="0.25">
      <c r="A5038" s="313"/>
      <c r="B5038" s="322" t="s">
        <v>93</v>
      </c>
      <c r="C5038" s="322"/>
      <c r="D5038" s="322" t="s">
        <v>94</v>
      </c>
      <c r="E5038" s="322"/>
      <c r="F5038" s="45">
        <v>0</v>
      </c>
      <c r="G5038" s="45">
        <v>0</v>
      </c>
      <c r="H5038" s="45">
        <v>0</v>
      </c>
      <c r="I5038" s="45">
        <v>0</v>
      </c>
      <c r="J5038" s="45">
        <v>0</v>
      </c>
      <c r="K5038" s="45">
        <v>0</v>
      </c>
      <c r="L5038" s="45">
        <v>0</v>
      </c>
      <c r="M5038" s="45">
        <v>0</v>
      </c>
      <c r="N5038" s="45">
        <v>0</v>
      </c>
    </row>
    <row r="5039" spans="1:14" x14ac:dyDescent="0.25">
      <c r="A5039" s="313"/>
      <c r="B5039" s="322" t="s">
        <v>95</v>
      </c>
      <c r="C5039" s="322"/>
      <c r="D5039" s="322"/>
      <c r="E5039" s="322"/>
      <c r="F5039" s="45">
        <v>0</v>
      </c>
      <c r="G5039" s="45">
        <v>0</v>
      </c>
      <c r="H5039" s="45">
        <v>0</v>
      </c>
      <c r="I5039" s="45">
        <v>0</v>
      </c>
      <c r="J5039" s="45">
        <v>0</v>
      </c>
      <c r="K5039" s="45">
        <v>0</v>
      </c>
      <c r="L5039" s="45">
        <v>0</v>
      </c>
      <c r="M5039" s="45">
        <v>0</v>
      </c>
      <c r="N5039" s="45">
        <v>0</v>
      </c>
    </row>
    <row r="5040" spans="1:14" x14ac:dyDescent="0.25">
      <c r="A5040" s="79" t="s">
        <v>96</v>
      </c>
      <c r="B5040" s="326" t="s">
        <v>97</v>
      </c>
      <c r="C5040" s="322"/>
      <c r="D5040" s="322"/>
      <c r="E5040" s="322"/>
      <c r="F5040" s="41">
        <v>0</v>
      </c>
      <c r="G5040" s="41">
        <v>0</v>
      </c>
      <c r="H5040" s="41">
        <v>0</v>
      </c>
      <c r="I5040" s="41">
        <v>0</v>
      </c>
      <c r="J5040" s="41">
        <v>0</v>
      </c>
      <c r="K5040" s="41">
        <v>0</v>
      </c>
      <c r="L5040" s="41">
        <v>0</v>
      </c>
      <c r="M5040" s="41">
        <v>0</v>
      </c>
      <c r="N5040" s="41">
        <v>0</v>
      </c>
    </row>
    <row r="5041" spans="1:14" x14ac:dyDescent="0.25">
      <c r="A5041" s="313"/>
      <c r="B5041" s="322" t="s">
        <v>98</v>
      </c>
      <c r="C5041" s="322"/>
      <c r="D5041" s="322"/>
      <c r="E5041" s="322"/>
      <c r="F5041" s="45">
        <v>0</v>
      </c>
      <c r="G5041" s="45">
        <v>0</v>
      </c>
      <c r="H5041" s="45">
        <v>0</v>
      </c>
      <c r="I5041" s="45">
        <v>0</v>
      </c>
      <c r="J5041" s="45">
        <v>0</v>
      </c>
      <c r="K5041" s="45">
        <v>0</v>
      </c>
      <c r="L5041" s="45">
        <v>0</v>
      </c>
      <c r="M5041" s="45">
        <v>0</v>
      </c>
      <c r="N5041" s="45">
        <v>0</v>
      </c>
    </row>
    <row r="5042" spans="1:14" x14ac:dyDescent="0.25">
      <c r="A5042" s="313"/>
      <c r="B5042" s="322" t="s">
        <v>99</v>
      </c>
      <c r="C5042" s="322"/>
      <c r="D5042" s="322"/>
      <c r="E5042" s="322"/>
      <c r="F5042" s="45">
        <v>0</v>
      </c>
      <c r="G5042" s="45">
        <v>0</v>
      </c>
      <c r="H5042" s="45">
        <v>0</v>
      </c>
      <c r="I5042" s="45">
        <v>0</v>
      </c>
      <c r="J5042" s="45">
        <v>0</v>
      </c>
      <c r="K5042" s="45">
        <v>0</v>
      </c>
      <c r="L5042" s="45">
        <v>0</v>
      </c>
      <c r="M5042" s="45">
        <v>0</v>
      </c>
      <c r="N5042" s="45">
        <v>0</v>
      </c>
    </row>
    <row r="5043" spans="1:14" x14ac:dyDescent="0.25">
      <c r="A5043" s="79" t="s">
        <v>100</v>
      </c>
      <c r="B5043" s="2" t="s">
        <v>101</v>
      </c>
      <c r="C5043" s="322"/>
      <c r="D5043" s="322"/>
      <c r="E5043" s="322"/>
      <c r="F5043" s="41">
        <v>0</v>
      </c>
      <c r="G5043" s="41">
        <v>0</v>
      </c>
      <c r="H5043" s="41">
        <v>0</v>
      </c>
      <c r="I5043" s="41">
        <v>0</v>
      </c>
      <c r="J5043" s="41">
        <v>0</v>
      </c>
      <c r="K5043" s="41">
        <v>0</v>
      </c>
      <c r="L5043" s="41">
        <v>0</v>
      </c>
      <c r="M5043" s="41">
        <v>0</v>
      </c>
      <c r="N5043" s="41">
        <v>0</v>
      </c>
    </row>
    <row r="5044" spans="1:14" x14ac:dyDescent="0.25">
      <c r="A5044" s="313"/>
      <c r="B5044" s="327" t="s">
        <v>102</v>
      </c>
      <c r="C5044" s="322"/>
      <c r="D5044" s="322"/>
      <c r="E5044" s="322"/>
      <c r="F5044" s="45">
        <v>0</v>
      </c>
      <c r="G5044" s="45">
        <v>0</v>
      </c>
      <c r="H5044" s="45">
        <v>0</v>
      </c>
      <c r="I5044" s="45">
        <v>0</v>
      </c>
      <c r="J5044" s="45">
        <v>0</v>
      </c>
      <c r="K5044" s="45">
        <v>0</v>
      </c>
      <c r="L5044" s="45">
        <v>0</v>
      </c>
      <c r="M5044" s="45">
        <v>0</v>
      </c>
      <c r="N5044" s="45">
        <v>0</v>
      </c>
    </row>
    <row r="5045" spans="1:14" x14ac:dyDescent="0.25">
      <c r="A5045" s="313"/>
      <c r="B5045" s="327" t="s">
        <v>103</v>
      </c>
      <c r="C5045" s="322"/>
      <c r="D5045" s="322"/>
      <c r="E5045" s="322"/>
      <c r="F5045" s="64">
        <v>0</v>
      </c>
      <c r="G5045" s="64">
        <v>1</v>
      </c>
      <c r="H5045" s="64">
        <v>1</v>
      </c>
      <c r="I5045" s="64">
        <v>1</v>
      </c>
      <c r="J5045" s="64">
        <v>0</v>
      </c>
      <c r="K5045" s="64">
        <v>0</v>
      </c>
      <c r="L5045" s="64">
        <v>0</v>
      </c>
      <c r="M5045" s="64">
        <v>0</v>
      </c>
      <c r="N5045" s="64">
        <v>0</v>
      </c>
    </row>
    <row r="5046" spans="1:14" x14ac:dyDescent="0.25">
      <c r="A5046" s="313"/>
      <c r="B5046" s="2" t="s">
        <v>104</v>
      </c>
      <c r="C5046" s="322"/>
      <c r="D5046" s="322"/>
      <c r="E5046" s="322"/>
      <c r="F5046" s="41">
        <f t="shared" ref="F5046:N5046" si="299">+F5042+F5041+F5040+F5039+F5037+F5036</f>
        <v>0</v>
      </c>
      <c r="G5046" s="41">
        <f t="shared" si="299"/>
        <v>0</v>
      </c>
      <c r="H5046" s="41">
        <f t="shared" si="299"/>
        <v>0</v>
      </c>
      <c r="I5046" s="41">
        <f t="shared" si="299"/>
        <v>0</v>
      </c>
      <c r="J5046" s="41">
        <f t="shared" si="299"/>
        <v>0</v>
      </c>
      <c r="K5046" s="41">
        <f t="shared" si="299"/>
        <v>0</v>
      </c>
      <c r="L5046" s="41">
        <f t="shared" si="299"/>
        <v>0</v>
      </c>
      <c r="M5046" s="41">
        <f t="shared" ref="M5046" si="300">+M5042+M5041+M5040+M5039+M5037+M5036</f>
        <v>0</v>
      </c>
      <c r="N5046" s="41">
        <f t="shared" si="299"/>
        <v>0</v>
      </c>
    </row>
    <row r="5047" spans="1:14" x14ac:dyDescent="0.25">
      <c r="A5047" s="313"/>
      <c r="B5047" s="2"/>
      <c r="C5047" s="322"/>
      <c r="D5047" s="322"/>
      <c r="E5047" s="322"/>
      <c r="F5047" s="41"/>
      <c r="G5047" s="41"/>
      <c r="H5047" s="41"/>
      <c r="I5047" s="41"/>
      <c r="J5047" s="41"/>
      <c r="K5047" s="41"/>
      <c r="L5047" s="41"/>
      <c r="M5047" s="41"/>
      <c r="N5047" s="41"/>
    </row>
    <row r="5048" spans="1:14" x14ac:dyDescent="0.25">
      <c r="A5048" s="325"/>
      <c r="B5048" s="325"/>
      <c r="C5048" s="325"/>
      <c r="D5048" s="325"/>
      <c r="E5048" s="325"/>
      <c r="F5048" s="325"/>
      <c r="G5048" s="325"/>
      <c r="H5048" s="325"/>
      <c r="I5048" s="325"/>
      <c r="J5048" s="325"/>
      <c r="K5048" s="325"/>
      <c r="L5048" s="325"/>
      <c r="M5048" s="325"/>
      <c r="N5048" s="325"/>
    </row>
    <row r="5049" spans="1:14" ht="15.75" thickBot="1" x14ac:dyDescent="0.3">
      <c r="A5049" s="322"/>
      <c r="B5049" s="2" t="s">
        <v>105</v>
      </c>
      <c r="C5049" s="322"/>
      <c r="D5049" s="322"/>
      <c r="E5049" s="322"/>
      <c r="F5049" s="65">
        <f>+F5046+F5023+F5027+F5028</f>
        <v>26071300.649999995</v>
      </c>
      <c r="G5049" s="65">
        <f>+G5046+G5023+G5027+G5028</f>
        <v>23466666.790000003</v>
      </c>
      <c r="H5049" s="65">
        <f>+H5046+H5023+H5027+H5028+H5029+H5030+H5031</f>
        <v>25470770.82</v>
      </c>
      <c r="I5049" s="65">
        <f>+I5046+I5023+I5027+I5028+I5029+I5030+I5031</f>
        <v>27773692.189999994</v>
      </c>
      <c r="J5049" s="65">
        <f>+J5046+J5023+J5027+J5028+J5029+J5030+J5031+J5032+J5033</f>
        <v>45704601.809999995</v>
      </c>
      <c r="K5049" s="65">
        <f>+K5046+K5023+K5027+K5028+K5029+K5030+K5031+K5032+K5033</f>
        <v>24861127.640000001</v>
      </c>
      <c r="L5049" s="65">
        <f>+L5046+L5023+L5027+L5028+L5029+L5030+L5031+L5032+L5033</f>
        <v>26599315.489999998</v>
      </c>
      <c r="M5049" s="65">
        <f>+M5046+M5023+M5027+M5028+M5029+M5030+M5031+M5032+M5033+M5026+M5025</f>
        <v>32208659.18</v>
      </c>
      <c r="N5049" s="65">
        <f>SUM(N5025:N5035)+N5023</f>
        <v>232156134.56999999</v>
      </c>
    </row>
    <row r="5050" spans="1:14" ht="15.75" thickTop="1" x14ac:dyDescent="0.25">
      <c r="A5050" s="322"/>
      <c r="B5050" s="2"/>
      <c r="C5050" s="322"/>
      <c r="D5050" s="322"/>
      <c r="E5050" s="322"/>
      <c r="F5050" s="41"/>
      <c r="G5050" s="41"/>
      <c r="H5050" s="41"/>
      <c r="I5050" s="41"/>
      <c r="J5050" s="41"/>
      <c r="K5050" s="41"/>
      <c r="L5050" s="41"/>
      <c r="M5050" s="41"/>
      <c r="N5050" s="325"/>
    </row>
    <row r="5051" spans="1:14" x14ac:dyDescent="0.25">
      <c r="A5051" s="322"/>
      <c r="B5051" s="2"/>
      <c r="C5051" s="322"/>
      <c r="D5051" s="322"/>
      <c r="E5051" s="322"/>
      <c r="F5051" s="41"/>
      <c r="G5051" s="41"/>
      <c r="H5051" s="41"/>
      <c r="I5051" s="41"/>
      <c r="J5051" s="41"/>
      <c r="K5051" s="41"/>
      <c r="L5051" s="41"/>
      <c r="M5051" s="41"/>
      <c r="N5051" s="45"/>
    </row>
    <row r="5052" spans="1:14" x14ac:dyDescent="0.25">
      <c r="A5052" s="322"/>
      <c r="B5052" s="2"/>
      <c r="C5052" s="322"/>
      <c r="D5052" s="322"/>
      <c r="E5052" s="322"/>
      <c r="F5052" s="41" t="s">
        <v>199</v>
      </c>
      <c r="G5052" s="325"/>
      <c r="H5052" s="325"/>
      <c r="I5052" s="325"/>
      <c r="J5052" s="325"/>
      <c r="K5052" s="325"/>
      <c r="L5052" s="325"/>
      <c r="M5052" s="325"/>
      <c r="N5052" s="324"/>
    </row>
    <row r="5053" spans="1:14" x14ac:dyDescent="0.25">
      <c r="A5053" s="416" t="s">
        <v>106</v>
      </c>
      <c r="B5053" s="416"/>
      <c r="C5053" s="416"/>
      <c r="D5053" s="416"/>
      <c r="E5053" s="416" t="s">
        <v>107</v>
      </c>
      <c r="F5053" s="416"/>
      <c r="G5053" s="416"/>
      <c r="H5053" s="371"/>
      <c r="I5053" s="371"/>
      <c r="J5053" s="371"/>
      <c r="K5053" s="371"/>
      <c r="L5053" s="371"/>
      <c r="M5053" s="371"/>
      <c r="N5053" s="324"/>
    </row>
    <row r="5054" spans="1:14" x14ac:dyDescent="0.25">
      <c r="A5054" s="329"/>
      <c r="B5054" s="3"/>
      <c r="C5054" s="3"/>
      <c r="D5054" s="325"/>
      <c r="E5054" s="325"/>
      <c r="F5054" s="3"/>
      <c r="G5054" s="345"/>
      <c r="H5054" s="345"/>
      <c r="I5054" s="345"/>
      <c r="J5054" s="345"/>
      <c r="K5054" s="345"/>
      <c r="L5054" s="345"/>
      <c r="M5054" s="345"/>
      <c r="N5054" s="369"/>
    </row>
    <row r="5055" spans="1:14" x14ac:dyDescent="0.25">
      <c r="A5055" s="3"/>
      <c r="B5055" s="3"/>
      <c r="C5055" s="3"/>
      <c r="D5055" s="325"/>
      <c r="E5055" s="325"/>
      <c r="F5055" s="3"/>
      <c r="G5055" s="3"/>
      <c r="H5055" s="3"/>
      <c r="I5055" s="3"/>
      <c r="J5055" s="3"/>
      <c r="K5055" s="3"/>
      <c r="L5055" s="3"/>
      <c r="M5055" s="373"/>
    </row>
    <row r="5056" spans="1:14" x14ac:dyDescent="0.25">
      <c r="A5056" s="412" t="s">
        <v>227</v>
      </c>
      <c r="B5056" s="412"/>
      <c r="C5056" s="412"/>
      <c r="D5056" s="412"/>
      <c r="E5056" s="413" t="s">
        <v>223</v>
      </c>
      <c r="F5056" s="413"/>
      <c r="G5056" s="413"/>
      <c r="H5056" s="372"/>
      <c r="I5056" s="325"/>
      <c r="J5056" s="325"/>
      <c r="K5056" s="325"/>
    </row>
    <row r="5057" spans="1:13" x14ac:dyDescent="0.25">
      <c r="A5057" s="414" t="s">
        <v>108</v>
      </c>
      <c r="B5057" s="414"/>
      <c r="C5057" s="414"/>
      <c r="D5057" s="414"/>
      <c r="E5057" s="415" t="s">
        <v>224</v>
      </c>
      <c r="F5057" s="415"/>
      <c r="G5057" s="415"/>
      <c r="L5057" s="28"/>
    </row>
    <row r="5058" spans="1:13" x14ac:dyDescent="0.25">
      <c r="M5058" s="28"/>
    </row>
    <row r="5082" spans="1:15" ht="18" x14ac:dyDescent="0.25">
      <c r="A5082" s="312"/>
      <c r="B5082" s="312"/>
      <c r="C5082" s="312"/>
      <c r="D5082" s="312"/>
      <c r="E5082" s="312"/>
      <c r="F5082" s="312"/>
      <c r="G5082" s="312"/>
      <c r="H5082" s="312"/>
      <c r="I5082" s="312"/>
    </row>
    <row r="5083" spans="1:15" ht="15" customHeight="1" x14ac:dyDescent="0.25">
      <c r="A5083" s="409" t="s">
        <v>0</v>
      </c>
      <c r="B5083" s="409"/>
      <c r="C5083" s="409"/>
      <c r="D5083" s="409"/>
      <c r="E5083" s="409"/>
      <c r="F5083" s="409"/>
      <c r="G5083" s="409"/>
      <c r="H5083" s="409"/>
      <c r="I5083" s="409"/>
      <c r="J5083" s="409"/>
      <c r="K5083" s="409"/>
      <c r="L5083" s="409"/>
      <c r="M5083" s="409"/>
      <c r="N5083" s="409"/>
      <c r="O5083" s="409"/>
    </row>
    <row r="5084" spans="1:15" ht="15" customHeight="1" x14ac:dyDescent="0.25">
      <c r="A5084" s="410" t="s">
        <v>229</v>
      </c>
      <c r="B5084" s="410"/>
      <c r="C5084" s="410"/>
      <c r="D5084" s="410"/>
      <c r="E5084" s="410"/>
      <c r="F5084" s="410"/>
      <c r="G5084" s="410"/>
      <c r="H5084" s="410"/>
      <c r="I5084" s="410"/>
      <c r="J5084" s="410"/>
      <c r="K5084" s="410"/>
      <c r="L5084" s="410"/>
      <c r="M5084" s="410"/>
      <c r="N5084" s="410"/>
      <c r="O5084" s="410"/>
    </row>
    <row r="5085" spans="1:15" x14ac:dyDescent="0.25">
      <c r="A5085" s="32" t="s">
        <v>3</v>
      </c>
      <c r="B5085" s="33" t="s">
        <v>4</v>
      </c>
      <c r="C5085" s="5"/>
      <c r="D5085" s="5"/>
      <c r="E5085" s="6"/>
      <c r="F5085" s="250" t="s">
        <v>5</v>
      </c>
      <c r="G5085" s="251" t="s">
        <v>6</v>
      </c>
      <c r="H5085" s="348" t="s">
        <v>109</v>
      </c>
      <c r="I5085" s="354" t="s">
        <v>141</v>
      </c>
      <c r="J5085" s="354" t="s">
        <v>142</v>
      </c>
      <c r="K5085" s="354" t="s">
        <v>143</v>
      </c>
      <c r="L5085" s="354" t="s">
        <v>144</v>
      </c>
      <c r="M5085" s="354" t="s">
        <v>153</v>
      </c>
      <c r="N5085" s="354" t="s">
        <v>157</v>
      </c>
      <c r="O5085" s="252" t="s">
        <v>7</v>
      </c>
    </row>
    <row r="5086" spans="1:15" x14ac:dyDescent="0.25">
      <c r="A5086" s="316" t="s">
        <v>8</v>
      </c>
      <c r="B5086" s="317" t="s">
        <v>9</v>
      </c>
      <c r="C5086" s="317"/>
      <c r="D5086" s="40"/>
      <c r="E5086" s="40"/>
      <c r="F5086" s="41">
        <f t="shared" ref="F5086:M5086" si="301">SUM(F5087:F5091)</f>
        <v>18623980.59</v>
      </c>
      <c r="G5086" s="41">
        <f t="shared" si="301"/>
        <v>20094134.43</v>
      </c>
      <c r="H5086" s="41">
        <f t="shared" si="301"/>
        <v>20699864.780000001</v>
      </c>
      <c r="I5086" s="41">
        <f t="shared" si="301"/>
        <v>21305145.949999999</v>
      </c>
      <c r="J5086" s="41">
        <f t="shared" si="301"/>
        <v>35093298.869999997</v>
      </c>
      <c r="K5086" s="41">
        <f t="shared" si="301"/>
        <v>19243972.210000001</v>
      </c>
      <c r="L5086" s="41">
        <f t="shared" si="301"/>
        <v>20491333.789999999</v>
      </c>
      <c r="M5086" s="41">
        <f t="shared" si="301"/>
        <v>24821593.609999999</v>
      </c>
      <c r="N5086" s="41">
        <f>SUM(N5087:N5091)</f>
        <v>18821019.859999999</v>
      </c>
      <c r="O5086" s="41">
        <f>+O5087+O5088+O5089+O5090+O5091</f>
        <v>199194344.08999997</v>
      </c>
    </row>
    <row r="5087" spans="1:15" x14ac:dyDescent="0.25">
      <c r="A5087" s="313"/>
      <c r="B5087" s="314" t="s">
        <v>10</v>
      </c>
      <c r="C5087" s="315"/>
      <c r="D5087" s="315"/>
      <c r="E5087" s="40"/>
      <c r="F5087" s="45">
        <v>15498663.82</v>
      </c>
      <c r="G5087" s="45">
        <v>17005330.489999998</v>
      </c>
      <c r="H5087" s="45">
        <v>17606859.66</v>
      </c>
      <c r="I5087" s="45">
        <v>18184491.079999998</v>
      </c>
      <c r="J5087" s="45">
        <v>17215245.579999998</v>
      </c>
      <c r="K5087" s="45">
        <v>16144830.49</v>
      </c>
      <c r="L5087" s="45">
        <v>17362417.469999999</v>
      </c>
      <c r="M5087" s="45">
        <v>21693141.989999998</v>
      </c>
      <c r="N5087" s="45">
        <v>15670518.539999999</v>
      </c>
      <c r="O5087" s="45">
        <f>SUM(F5087:N5087)</f>
        <v>156381499.11999997</v>
      </c>
    </row>
    <row r="5088" spans="1:15" x14ac:dyDescent="0.25">
      <c r="A5088" s="313"/>
      <c r="B5088" s="314" t="s">
        <v>11</v>
      </c>
      <c r="C5088" s="315"/>
      <c r="D5088" s="315"/>
      <c r="E5088" s="40"/>
      <c r="F5088" s="45">
        <v>740000</v>
      </c>
      <c r="G5088" s="45">
        <v>700000</v>
      </c>
      <c r="H5088" s="45">
        <v>735000</v>
      </c>
      <c r="I5088" s="45">
        <v>735000</v>
      </c>
      <c r="J5088" s="45">
        <v>15482441.92</v>
      </c>
      <c r="K5088" s="45">
        <v>725000</v>
      </c>
      <c r="L5088" s="45">
        <v>740000</v>
      </c>
      <c r="M5088" s="45">
        <v>740000</v>
      </c>
      <c r="N5088" s="45">
        <v>740000</v>
      </c>
      <c r="O5088" s="45">
        <f t="shared" ref="O5088:O5091" si="302">SUM(F5088:N5088)</f>
        <v>21337441.920000002</v>
      </c>
    </row>
    <row r="5089" spans="1:15" x14ac:dyDescent="0.25">
      <c r="A5089" s="313"/>
      <c r="B5089" s="314" t="s">
        <v>212</v>
      </c>
      <c r="C5089" s="318"/>
      <c r="D5089" s="318"/>
      <c r="E5089" s="40"/>
      <c r="F5089" s="45">
        <v>0</v>
      </c>
      <c r="G5089" s="45">
        <v>0</v>
      </c>
      <c r="H5089" s="45">
        <v>0</v>
      </c>
      <c r="I5089" s="45">
        <v>0</v>
      </c>
      <c r="J5089" s="45">
        <v>0</v>
      </c>
      <c r="K5089" s="45">
        <v>0</v>
      </c>
      <c r="L5089" s="45">
        <v>0</v>
      </c>
      <c r="M5089" s="45">
        <v>0</v>
      </c>
      <c r="N5089" s="45">
        <v>0</v>
      </c>
      <c r="O5089" s="45">
        <f t="shared" si="302"/>
        <v>0</v>
      </c>
    </row>
    <row r="5090" spans="1:15" x14ac:dyDescent="0.25">
      <c r="A5090" s="313"/>
      <c r="B5090" s="314" t="s">
        <v>213</v>
      </c>
      <c r="C5090" s="318"/>
      <c r="D5090" s="318"/>
      <c r="E5090" s="40"/>
      <c r="F5090" s="45">
        <v>0</v>
      </c>
      <c r="G5090" s="45">
        <v>0</v>
      </c>
      <c r="H5090" s="45">
        <v>0</v>
      </c>
      <c r="I5090" s="45">
        <v>0</v>
      </c>
      <c r="J5090" s="45">
        <v>0</v>
      </c>
      <c r="K5090" s="45">
        <v>0</v>
      </c>
      <c r="L5090" s="45">
        <v>0</v>
      </c>
      <c r="M5090" s="45">
        <v>0</v>
      </c>
      <c r="N5090" s="45">
        <v>0</v>
      </c>
      <c r="O5090" s="45">
        <f t="shared" si="302"/>
        <v>0</v>
      </c>
    </row>
    <row r="5091" spans="1:15" x14ac:dyDescent="0.25">
      <c r="A5091" s="313"/>
      <c r="B5091" s="374" t="s">
        <v>214</v>
      </c>
      <c r="C5091" s="374"/>
      <c r="D5091" s="374"/>
      <c r="E5091" s="40"/>
      <c r="F5091" s="45">
        <v>2385316.77</v>
      </c>
      <c r="G5091" s="45">
        <v>2388803.94</v>
      </c>
      <c r="H5091" s="45">
        <v>2358005.12</v>
      </c>
      <c r="I5091" s="45">
        <v>2385654.87</v>
      </c>
      <c r="J5091" s="45">
        <v>2395611.37</v>
      </c>
      <c r="K5091" s="45">
        <v>2374141.7200000002</v>
      </c>
      <c r="L5091" s="45">
        <v>2388916.3199999998</v>
      </c>
      <c r="M5091" s="45">
        <v>2388451.62</v>
      </c>
      <c r="N5091" s="45">
        <v>2410501.3199999998</v>
      </c>
      <c r="O5091" s="45">
        <f t="shared" si="302"/>
        <v>21475403.050000001</v>
      </c>
    </row>
    <row r="5092" spans="1:15" x14ac:dyDescent="0.25">
      <c r="A5092" s="316" t="s">
        <v>12</v>
      </c>
      <c r="B5092" s="320" t="s">
        <v>13</v>
      </c>
      <c r="C5092" s="315"/>
      <c r="D5092" s="40"/>
      <c r="E5092" s="40"/>
      <c r="F5092" s="41">
        <f>SUM(F5093:F5102)</f>
        <v>5552129.5299999993</v>
      </c>
      <c r="G5092" s="41">
        <f t="shared" ref="G5092:M5092" si="303">SUM(G5093:G5104)</f>
        <v>1747749.42</v>
      </c>
      <c r="H5092" s="41">
        <f t="shared" si="303"/>
        <v>3658215.06</v>
      </c>
      <c r="I5092" s="41">
        <f t="shared" si="303"/>
        <v>3628142.7399999998</v>
      </c>
      <c r="J5092" s="41">
        <f t="shared" si="303"/>
        <v>2227347.54</v>
      </c>
      <c r="K5092" s="41">
        <f t="shared" si="303"/>
        <v>4773279.9700000007</v>
      </c>
      <c r="L5092" s="41">
        <f t="shared" si="303"/>
        <v>3560473.34</v>
      </c>
      <c r="M5092" s="41">
        <f t="shared" si="303"/>
        <v>3175758.3200000003</v>
      </c>
      <c r="N5092" s="41">
        <f>SUM(N5093:N5104)</f>
        <v>5664546.4399999995</v>
      </c>
      <c r="O5092" s="41">
        <f>SUM(O5093:O5104)</f>
        <v>33987642.359999999</v>
      </c>
    </row>
    <row r="5093" spans="1:15" x14ac:dyDescent="0.25">
      <c r="A5093" s="313"/>
      <c r="B5093" s="314" t="s">
        <v>14</v>
      </c>
      <c r="C5093" s="315"/>
      <c r="D5093" s="315"/>
      <c r="E5093" s="40"/>
      <c r="F5093" s="45">
        <f>1174780.96+0.05</f>
        <v>1174781.01</v>
      </c>
      <c r="G5093" s="45">
        <v>19970.990000000002</v>
      </c>
      <c r="H5093" s="45">
        <v>1046309.13</v>
      </c>
      <c r="I5093" s="45">
        <v>43359.199999999997</v>
      </c>
      <c r="J5093" s="45">
        <v>531923.43000000005</v>
      </c>
      <c r="K5093" s="45">
        <v>807832.19</v>
      </c>
      <c r="L5093" s="45">
        <v>885012.1</v>
      </c>
      <c r="M5093" s="45">
        <v>563383.94999999995</v>
      </c>
      <c r="N5093" s="45">
        <v>638820.96</v>
      </c>
      <c r="O5093" s="45">
        <f>SUM(F5093:N5093)</f>
        <v>5711392.96</v>
      </c>
    </row>
    <row r="5094" spans="1:15" x14ac:dyDescent="0.25">
      <c r="A5094" s="321"/>
      <c r="B5094" s="322" t="s">
        <v>15</v>
      </c>
      <c r="C5094" s="374"/>
      <c r="D5094" s="374"/>
      <c r="E5094" s="40"/>
      <c r="F5094" s="45">
        <v>177000</v>
      </c>
      <c r="G5094" s="45">
        <v>177000</v>
      </c>
      <c r="H5094" s="45">
        <v>230100</v>
      </c>
      <c r="I5094" s="45">
        <v>194700</v>
      </c>
      <c r="J5094" s="45">
        <v>17700</v>
      </c>
      <c r="K5094" s="45">
        <v>194700</v>
      </c>
      <c r="L5094" s="45">
        <v>194700</v>
      </c>
      <c r="M5094" s="45">
        <v>194700</v>
      </c>
      <c r="N5094" s="45">
        <v>371700</v>
      </c>
      <c r="O5094" s="45">
        <f t="shared" ref="O5094:O5104" si="304">SUM(F5094:N5094)</f>
        <v>1752300</v>
      </c>
    </row>
    <row r="5095" spans="1:15" x14ac:dyDescent="0.25">
      <c r="A5095" s="313"/>
      <c r="B5095" s="314" t="s">
        <v>16</v>
      </c>
      <c r="C5095" s="315"/>
      <c r="D5095" s="315"/>
      <c r="E5095" s="40"/>
      <c r="F5095" s="45">
        <v>0</v>
      </c>
      <c r="G5095" s="45">
        <v>190315</v>
      </c>
      <c r="H5095" s="45">
        <v>0</v>
      </c>
      <c r="I5095" s="45">
        <v>246555</v>
      </c>
      <c r="J5095" s="45">
        <v>45650</v>
      </c>
      <c r="K5095" s="45">
        <v>434460</v>
      </c>
      <c r="L5095" s="45">
        <v>0</v>
      </c>
      <c r="M5095" s="45">
        <v>204942.5</v>
      </c>
      <c r="N5095" s="45">
        <v>346150</v>
      </c>
      <c r="O5095" s="45">
        <f t="shared" si="304"/>
        <v>1468072.5</v>
      </c>
    </row>
    <row r="5096" spans="1:15" x14ac:dyDescent="0.25">
      <c r="A5096" s="313"/>
      <c r="B5096" s="374" t="s">
        <v>17</v>
      </c>
      <c r="C5096" s="374"/>
      <c r="D5096" s="374"/>
      <c r="E5096" s="40"/>
      <c r="F5096" s="45">
        <v>0</v>
      </c>
      <c r="G5096" s="45">
        <v>0</v>
      </c>
      <c r="H5096" s="45">
        <v>50000</v>
      </c>
      <c r="I5096" s="45">
        <v>0</v>
      </c>
      <c r="J5096" s="45">
        <v>0</v>
      </c>
      <c r="K5096" s="45">
        <v>100000</v>
      </c>
      <c r="L5096" s="45">
        <v>0</v>
      </c>
      <c r="M5096" s="45">
        <v>0</v>
      </c>
      <c r="N5096" s="45">
        <v>0</v>
      </c>
      <c r="O5096" s="45">
        <f t="shared" si="304"/>
        <v>150000</v>
      </c>
    </row>
    <row r="5097" spans="1:15" x14ac:dyDescent="0.25">
      <c r="A5097" s="313"/>
      <c r="B5097" s="314" t="s">
        <v>18</v>
      </c>
      <c r="C5097" s="315"/>
      <c r="D5097" s="315"/>
      <c r="E5097" s="52"/>
      <c r="F5097" s="45">
        <v>1120643.4099999999</v>
      </c>
      <c r="G5097" s="45">
        <v>727643.43</v>
      </c>
      <c r="H5097" s="45">
        <v>898861.43</v>
      </c>
      <c r="I5097" s="45">
        <v>1975184.47</v>
      </c>
      <c r="J5097" s="45">
        <v>1256674.1100000001</v>
      </c>
      <c r="K5097" s="45">
        <v>1418192.51</v>
      </c>
      <c r="L5097" s="45">
        <v>1253198.8999999999</v>
      </c>
      <c r="M5097" s="45">
        <v>1460806.42</v>
      </c>
      <c r="N5097" s="45">
        <v>2199197.73</v>
      </c>
      <c r="O5097" s="45">
        <f t="shared" si="304"/>
        <v>12310402.41</v>
      </c>
    </row>
    <row r="5098" spans="1:15" x14ac:dyDescent="0.25">
      <c r="A5098" s="313"/>
      <c r="B5098" s="314" t="s">
        <v>19</v>
      </c>
      <c r="C5098" s="315"/>
      <c r="D5098" s="315"/>
      <c r="E5098" s="40"/>
      <c r="F5098" s="45">
        <v>2526165.11</v>
      </c>
      <c r="G5098" s="45">
        <v>0</v>
      </c>
      <c r="H5098" s="45">
        <v>209323</v>
      </c>
      <c r="I5098" s="45">
        <v>118940</v>
      </c>
      <c r="J5098" s="45">
        <v>103910</v>
      </c>
      <c r="K5098" s="45">
        <v>103910</v>
      </c>
      <c r="L5098" s="45">
        <v>102731</v>
      </c>
      <c r="M5098" s="45">
        <v>77681</v>
      </c>
      <c r="N5098" s="45">
        <v>0</v>
      </c>
      <c r="O5098" s="45">
        <f t="shared" si="304"/>
        <v>3242660.11</v>
      </c>
    </row>
    <row r="5099" spans="1:15" x14ac:dyDescent="0.25">
      <c r="A5099" s="313"/>
      <c r="B5099" s="314" t="s">
        <v>197</v>
      </c>
      <c r="C5099" s="315"/>
      <c r="D5099" s="315"/>
      <c r="E5099" s="40"/>
      <c r="F5099" s="45">
        <v>0</v>
      </c>
      <c r="G5099" s="45">
        <v>0</v>
      </c>
      <c r="H5099" s="45">
        <v>0</v>
      </c>
      <c r="I5099" s="45">
        <v>0</v>
      </c>
      <c r="J5099" s="45">
        <v>0</v>
      </c>
      <c r="K5099" s="45">
        <v>0</v>
      </c>
      <c r="L5099" s="45">
        <v>0</v>
      </c>
      <c r="M5099" s="45">
        <v>0</v>
      </c>
      <c r="N5099" s="45">
        <v>0</v>
      </c>
      <c r="O5099" s="45">
        <f t="shared" si="304"/>
        <v>0</v>
      </c>
    </row>
    <row r="5100" spans="1:15" x14ac:dyDescent="0.25">
      <c r="A5100" s="313"/>
      <c r="B5100" s="322" t="s">
        <v>20</v>
      </c>
      <c r="C5100" s="315"/>
      <c r="D5100" s="315"/>
      <c r="E5100" s="40"/>
      <c r="F5100" s="45">
        <v>249830</v>
      </c>
      <c r="G5100" s="45">
        <v>398000</v>
      </c>
      <c r="H5100" s="45">
        <v>249970</v>
      </c>
      <c r="I5100" s="45">
        <v>249950</v>
      </c>
      <c r="J5100" s="45">
        <v>250250</v>
      </c>
      <c r="K5100" s="45">
        <v>251104</v>
      </c>
      <c r="L5100" s="45">
        <v>256555.6</v>
      </c>
      <c r="M5100" s="45">
        <v>238242</v>
      </c>
      <c r="N5100" s="45">
        <v>250471.99</v>
      </c>
      <c r="O5100" s="45">
        <f t="shared" si="304"/>
        <v>2394373.59</v>
      </c>
    </row>
    <row r="5101" spans="1:15" x14ac:dyDescent="0.25">
      <c r="A5101" s="313"/>
      <c r="B5101" s="374" t="s">
        <v>21</v>
      </c>
      <c r="C5101" s="374"/>
      <c r="D5101" s="374"/>
      <c r="E5101" s="374"/>
      <c r="F5101" s="45">
        <v>0</v>
      </c>
      <c r="G5101" s="45">
        <v>0</v>
      </c>
      <c r="H5101" s="45">
        <v>0</v>
      </c>
      <c r="I5101" s="45">
        <v>0</v>
      </c>
      <c r="J5101" s="45">
        <v>0</v>
      </c>
      <c r="K5101" s="45">
        <v>0</v>
      </c>
      <c r="L5101" s="45">
        <v>0</v>
      </c>
      <c r="M5101" s="45">
        <v>0</v>
      </c>
      <c r="N5101" s="45">
        <v>0</v>
      </c>
      <c r="O5101" s="45">
        <f>SUM(F5101:N5101)</f>
        <v>0</v>
      </c>
    </row>
    <row r="5102" spans="1:15" x14ac:dyDescent="0.25">
      <c r="A5102" s="313"/>
      <c r="B5102" s="322" t="s">
        <v>22</v>
      </c>
      <c r="C5102" s="374"/>
      <c r="D5102" s="374"/>
      <c r="E5102" s="374"/>
      <c r="F5102" s="45">
        <v>303710</v>
      </c>
      <c r="G5102" s="45">
        <v>0</v>
      </c>
      <c r="H5102" s="45">
        <v>274000</v>
      </c>
      <c r="I5102" s="45">
        <v>124000</v>
      </c>
      <c r="J5102" s="45">
        <v>21240</v>
      </c>
      <c r="K5102" s="45">
        <v>452400</v>
      </c>
      <c r="L5102" s="45">
        <v>576250.74</v>
      </c>
      <c r="M5102" s="45">
        <v>436002.45</v>
      </c>
      <c r="N5102" s="45">
        <v>1039940</v>
      </c>
      <c r="O5102" s="45">
        <f t="shared" si="304"/>
        <v>3227543.19</v>
      </c>
    </row>
    <row r="5103" spans="1:15" x14ac:dyDescent="0.25">
      <c r="A5103" s="313"/>
      <c r="B5103" s="322" t="s">
        <v>23</v>
      </c>
      <c r="C5103" s="374"/>
      <c r="D5103" s="374"/>
      <c r="E5103" s="40"/>
      <c r="F5103" s="45">
        <v>0</v>
      </c>
      <c r="G5103" s="45">
        <v>0</v>
      </c>
      <c r="H5103" s="45">
        <v>0</v>
      </c>
      <c r="I5103" s="45">
        <v>0</v>
      </c>
      <c r="J5103" s="45">
        <v>0</v>
      </c>
      <c r="K5103" s="45">
        <v>0</v>
      </c>
      <c r="L5103" s="45">
        <v>0</v>
      </c>
      <c r="M5103" s="45">
        <v>0</v>
      </c>
      <c r="N5103" s="45">
        <v>0</v>
      </c>
      <c r="O5103" s="45">
        <f t="shared" si="304"/>
        <v>0</v>
      </c>
    </row>
    <row r="5104" spans="1:15" x14ac:dyDescent="0.25">
      <c r="A5104" s="313"/>
      <c r="B5104" s="374" t="s">
        <v>215</v>
      </c>
      <c r="C5104" s="374"/>
      <c r="D5104" s="374"/>
      <c r="E5104" s="40"/>
      <c r="F5104" s="45">
        <v>0</v>
      </c>
      <c r="G5104" s="45">
        <v>234820</v>
      </c>
      <c r="H5104" s="45">
        <v>699651.5</v>
      </c>
      <c r="I5104" s="45">
        <v>675454.07</v>
      </c>
      <c r="J5104" s="45">
        <v>0</v>
      </c>
      <c r="K5104" s="45">
        <v>1010681.27</v>
      </c>
      <c r="L5104" s="45">
        <v>292025</v>
      </c>
      <c r="M5104" s="45">
        <v>0</v>
      </c>
      <c r="N5104" s="45">
        <v>818265.76</v>
      </c>
      <c r="O5104" s="45">
        <f t="shared" si="304"/>
        <v>3730897.5999999996</v>
      </c>
    </row>
    <row r="5105" spans="1:15" x14ac:dyDescent="0.25">
      <c r="A5105" s="316" t="s">
        <v>24</v>
      </c>
      <c r="B5105" s="320" t="s">
        <v>25</v>
      </c>
      <c r="C5105" s="315"/>
      <c r="D5105" s="40"/>
      <c r="E5105" s="40"/>
      <c r="F5105" s="41">
        <f>+F5108+F5106+F5107+F5109+F5110+F5111+F5112</f>
        <v>1895053.54</v>
      </c>
      <c r="G5105" s="41">
        <f>+G5108+G5106+G5107+G5109+G5110+G5111+G5112+G5115</f>
        <v>1509152.9300000002</v>
      </c>
      <c r="H5105" s="41">
        <f>+H5108+H5106+H5107+H5109+H5110+H5111+H5112+H5115</f>
        <v>191904.38</v>
      </c>
      <c r="I5105" s="41">
        <f t="shared" ref="I5105:O5105" si="305">SUM(I5106:I5115)</f>
        <v>2717212.2</v>
      </c>
      <c r="J5105" s="41">
        <f t="shared" si="305"/>
        <v>6823929.9800000004</v>
      </c>
      <c r="K5105" s="41">
        <f t="shared" si="305"/>
        <v>843875.46</v>
      </c>
      <c r="L5105" s="41">
        <f t="shared" si="305"/>
        <v>2547508.36</v>
      </c>
      <c r="M5105" s="41">
        <f t="shared" si="305"/>
        <v>4326560.0599999996</v>
      </c>
      <c r="N5105" s="41">
        <f>SUM(N5106:N5115)</f>
        <v>5982776.3900000006</v>
      </c>
      <c r="O5105" s="41">
        <f t="shared" si="305"/>
        <v>26837973.299999997</v>
      </c>
    </row>
    <row r="5106" spans="1:15" x14ac:dyDescent="0.25">
      <c r="A5106" s="313"/>
      <c r="B5106" s="374" t="s">
        <v>216</v>
      </c>
      <c r="C5106" s="374"/>
      <c r="D5106" s="374"/>
      <c r="E5106" s="40"/>
      <c r="F5106" s="45">
        <v>132297.19</v>
      </c>
      <c r="G5106" s="45">
        <v>159401.37</v>
      </c>
      <c r="H5106" s="45">
        <v>150924.28</v>
      </c>
      <c r="I5106" s="45">
        <v>181569.2</v>
      </c>
      <c r="J5106" s="45">
        <v>118318.14</v>
      </c>
      <c r="K5106" s="45">
        <v>221075.46</v>
      </c>
      <c r="L5106" s="45">
        <v>659508.36</v>
      </c>
      <c r="M5106" s="45">
        <v>1360000</v>
      </c>
      <c r="N5106" s="45">
        <v>392000</v>
      </c>
      <c r="O5106" s="45">
        <f>SUM(F5106:N5106)</f>
        <v>3375094</v>
      </c>
    </row>
    <row r="5107" spans="1:15" x14ac:dyDescent="0.25">
      <c r="A5107" s="313"/>
      <c r="B5107" s="314" t="s">
        <v>26</v>
      </c>
      <c r="C5107" s="315"/>
      <c r="D5107" s="315"/>
      <c r="E5107" s="40"/>
      <c r="F5107" s="45">
        <v>151545.63</v>
      </c>
      <c r="G5107" s="45">
        <v>0</v>
      </c>
      <c r="H5107" s="45">
        <v>0</v>
      </c>
      <c r="I5107" s="45">
        <v>139605.79999999999</v>
      </c>
      <c r="J5107" s="45">
        <v>236401.2</v>
      </c>
      <c r="K5107" s="45">
        <v>0</v>
      </c>
      <c r="L5107" s="45">
        <v>0</v>
      </c>
      <c r="M5107" s="45">
        <v>0</v>
      </c>
      <c r="N5107" s="45">
        <v>1947</v>
      </c>
      <c r="O5107" s="45">
        <f t="shared" ref="O5107:O5115" si="306">SUM(F5107:N5107)</f>
        <v>529499.63</v>
      </c>
    </row>
    <row r="5108" spans="1:15" x14ac:dyDescent="0.25">
      <c r="A5108" s="313"/>
      <c r="B5108" s="374" t="s">
        <v>217</v>
      </c>
      <c r="C5108" s="374"/>
      <c r="D5108" s="374"/>
      <c r="E5108" s="40"/>
      <c r="F5108" s="45">
        <v>0</v>
      </c>
      <c r="G5108" s="45">
        <v>0</v>
      </c>
      <c r="H5108" s="45">
        <v>0</v>
      </c>
      <c r="I5108" s="45">
        <v>0</v>
      </c>
      <c r="J5108" s="45">
        <v>1888</v>
      </c>
      <c r="K5108" s="45">
        <v>0</v>
      </c>
      <c r="L5108" s="45">
        <v>0</v>
      </c>
      <c r="M5108" s="45">
        <v>0</v>
      </c>
      <c r="N5108" s="45">
        <v>284675</v>
      </c>
      <c r="O5108" s="45">
        <f t="shared" si="306"/>
        <v>286563</v>
      </c>
    </row>
    <row r="5109" spans="1:15" x14ac:dyDescent="0.25">
      <c r="A5109" s="313"/>
      <c r="B5109" s="374" t="s">
        <v>27</v>
      </c>
      <c r="C5109" s="374"/>
      <c r="D5109" s="374"/>
      <c r="E5109" s="40"/>
      <c r="F5109" s="45">
        <v>0</v>
      </c>
      <c r="G5109" s="45">
        <v>0</v>
      </c>
      <c r="H5109" s="45">
        <v>0</v>
      </c>
      <c r="I5109" s="45">
        <v>0</v>
      </c>
      <c r="J5109" s="45">
        <v>0</v>
      </c>
      <c r="K5109" s="45">
        <v>0</v>
      </c>
      <c r="L5109" s="45">
        <v>0</v>
      </c>
      <c r="M5109" s="45">
        <v>0</v>
      </c>
      <c r="N5109" s="45">
        <v>0</v>
      </c>
      <c r="O5109" s="45">
        <f t="shared" si="306"/>
        <v>0</v>
      </c>
    </row>
    <row r="5110" spans="1:15" x14ac:dyDescent="0.25">
      <c r="A5110" s="313"/>
      <c r="B5110" s="374" t="s">
        <v>218</v>
      </c>
      <c r="C5110" s="374"/>
      <c r="D5110" s="374"/>
      <c r="E5110" s="40"/>
      <c r="F5110" s="45">
        <v>0</v>
      </c>
      <c r="G5110" s="45">
        <v>0</v>
      </c>
      <c r="H5110" s="45">
        <v>0</v>
      </c>
      <c r="I5110" s="45">
        <v>0</v>
      </c>
      <c r="J5110" s="45">
        <v>132031.38</v>
      </c>
      <c r="K5110" s="45">
        <v>0</v>
      </c>
      <c r="L5110" s="45">
        <v>0</v>
      </c>
      <c r="M5110" s="45">
        <v>261110.97</v>
      </c>
      <c r="N5110" s="45">
        <v>1947</v>
      </c>
      <c r="O5110" s="45">
        <f t="shared" si="306"/>
        <v>395089.35</v>
      </c>
    </row>
    <row r="5111" spans="1:15" x14ac:dyDescent="0.25">
      <c r="A5111" s="313"/>
      <c r="B5111" s="374" t="s">
        <v>219</v>
      </c>
      <c r="C5111" s="374"/>
      <c r="D5111" s="374"/>
      <c r="E5111" s="40"/>
      <c r="F5111" s="45">
        <v>0</v>
      </c>
      <c r="G5111" s="45">
        <v>0</v>
      </c>
      <c r="H5111" s="45">
        <v>0</v>
      </c>
      <c r="I5111" s="45">
        <v>0</v>
      </c>
      <c r="J5111" s="45">
        <v>1899919.22</v>
      </c>
      <c r="K5111" s="45">
        <v>0</v>
      </c>
      <c r="L5111" s="45">
        <v>0</v>
      </c>
      <c r="M5111" s="45">
        <v>1360462.5</v>
      </c>
      <c r="N5111" s="45">
        <v>245476.45</v>
      </c>
      <c r="O5111" s="45">
        <f t="shared" si="306"/>
        <v>3505858.17</v>
      </c>
    </row>
    <row r="5112" spans="1:15" x14ac:dyDescent="0.25">
      <c r="A5112" s="313"/>
      <c r="B5112" s="322" t="s">
        <v>200</v>
      </c>
      <c r="C5112" s="374"/>
      <c r="D5112" s="374"/>
      <c r="E5112" s="40"/>
      <c r="F5112" s="45">
        <v>1611210.72</v>
      </c>
      <c r="G5112" s="45">
        <v>1324027.56</v>
      </c>
      <c r="H5112" s="45">
        <v>40980.1</v>
      </c>
      <c r="I5112" s="45">
        <v>1255400</v>
      </c>
      <c r="J5112" s="45">
        <v>3006443.62</v>
      </c>
      <c r="K5112" s="45">
        <v>622800</v>
      </c>
      <c r="L5112" s="45">
        <v>1888000</v>
      </c>
      <c r="M5112" s="45">
        <v>325590.95</v>
      </c>
      <c r="N5112" s="45">
        <v>2923787.45</v>
      </c>
      <c r="O5112" s="45">
        <f t="shared" si="306"/>
        <v>12998240.399999999</v>
      </c>
    </row>
    <row r="5113" spans="1:15" x14ac:dyDescent="0.25">
      <c r="A5113" s="313"/>
      <c r="B5113" s="54" t="s">
        <v>30</v>
      </c>
      <c r="C5113" s="374"/>
      <c r="D5113" s="374"/>
      <c r="E5113" s="54"/>
      <c r="F5113" s="45">
        <v>0</v>
      </c>
      <c r="G5113" s="45">
        <v>0</v>
      </c>
      <c r="H5113" s="45">
        <v>0</v>
      </c>
      <c r="I5113" s="45">
        <v>0</v>
      </c>
      <c r="J5113" s="45">
        <v>0</v>
      </c>
      <c r="K5113" s="45">
        <v>0</v>
      </c>
      <c r="L5113" s="45">
        <v>0</v>
      </c>
      <c r="M5113" s="45">
        <v>0</v>
      </c>
      <c r="N5113" s="45">
        <v>0</v>
      </c>
      <c r="O5113" s="45">
        <f t="shared" si="306"/>
        <v>0</v>
      </c>
    </row>
    <row r="5114" spans="1:15" x14ac:dyDescent="0.25">
      <c r="A5114" s="313"/>
      <c r="B5114" s="54" t="s">
        <v>31</v>
      </c>
      <c r="C5114" s="374"/>
      <c r="D5114" s="374"/>
      <c r="E5114" s="54"/>
      <c r="F5114" s="45">
        <v>0</v>
      </c>
      <c r="G5114" s="45">
        <v>0</v>
      </c>
      <c r="H5114" s="45">
        <v>0</v>
      </c>
      <c r="I5114" s="45">
        <v>0</v>
      </c>
      <c r="J5114" s="45">
        <v>0</v>
      </c>
      <c r="K5114" s="45">
        <v>0</v>
      </c>
      <c r="L5114" s="45">
        <v>0</v>
      </c>
      <c r="M5114" s="45">
        <v>0</v>
      </c>
      <c r="N5114" s="45">
        <v>0</v>
      </c>
      <c r="O5114" s="45">
        <f t="shared" si="306"/>
        <v>0</v>
      </c>
    </row>
    <row r="5115" spans="1:15" x14ac:dyDescent="0.25">
      <c r="A5115" s="313"/>
      <c r="B5115" s="374" t="s">
        <v>32</v>
      </c>
      <c r="C5115" s="374"/>
      <c r="D5115" s="374"/>
      <c r="E5115" s="40"/>
      <c r="F5115" s="45">
        <v>0</v>
      </c>
      <c r="G5115" s="45">
        <v>25724</v>
      </c>
      <c r="H5115" s="45">
        <v>0</v>
      </c>
      <c r="I5115" s="45">
        <v>1140637.2</v>
      </c>
      <c r="J5115" s="45">
        <v>1428928.42</v>
      </c>
      <c r="K5115" s="45">
        <v>0</v>
      </c>
      <c r="L5115" s="45">
        <v>0</v>
      </c>
      <c r="M5115" s="45">
        <v>1019395.64</v>
      </c>
      <c r="N5115" s="45">
        <v>2132943.4900000002</v>
      </c>
      <c r="O5115" s="45">
        <f t="shared" si="306"/>
        <v>5747628.75</v>
      </c>
    </row>
    <row r="5116" spans="1:15" x14ac:dyDescent="0.25">
      <c r="A5116" s="316" t="s">
        <v>33</v>
      </c>
      <c r="B5116" s="320" t="s">
        <v>34</v>
      </c>
      <c r="C5116" s="315"/>
      <c r="D5116" s="40"/>
      <c r="E5116" s="40"/>
      <c r="F5116" s="41">
        <v>0</v>
      </c>
      <c r="G5116" s="41">
        <v>0</v>
      </c>
      <c r="H5116" s="41">
        <v>0</v>
      </c>
      <c r="I5116" s="41">
        <v>0</v>
      </c>
      <c r="J5116" s="41">
        <v>0</v>
      </c>
      <c r="K5116" s="41">
        <v>0</v>
      </c>
      <c r="L5116" s="41">
        <v>0</v>
      </c>
      <c r="M5116" s="41">
        <v>0</v>
      </c>
      <c r="N5116" s="41">
        <v>0</v>
      </c>
      <c r="O5116" s="41">
        <v>0</v>
      </c>
    </row>
    <row r="5117" spans="1:15" x14ac:dyDescent="0.25">
      <c r="A5117" s="313"/>
      <c r="B5117" s="411" t="s">
        <v>35</v>
      </c>
      <c r="C5117" s="411"/>
      <c r="D5117" s="411"/>
      <c r="E5117" s="411"/>
      <c r="F5117" s="45">
        <v>0</v>
      </c>
      <c r="G5117" s="45">
        <v>0</v>
      </c>
      <c r="H5117" s="45">
        <v>0</v>
      </c>
      <c r="I5117" s="45">
        <v>0</v>
      </c>
      <c r="J5117" s="45">
        <v>0</v>
      </c>
      <c r="K5117" s="45">
        <v>0</v>
      </c>
      <c r="L5117" s="45">
        <v>0</v>
      </c>
      <c r="M5117" s="45">
        <v>0</v>
      </c>
      <c r="N5117" s="45">
        <v>0</v>
      </c>
      <c r="O5117" s="45">
        <f>SUM(F5117:M5117)</f>
        <v>0</v>
      </c>
    </row>
    <row r="5118" spans="1:15" x14ac:dyDescent="0.25">
      <c r="A5118" s="313"/>
      <c r="B5118" s="322" t="s">
        <v>36</v>
      </c>
      <c r="C5118" s="374"/>
      <c r="D5118" s="374"/>
      <c r="E5118" s="374"/>
      <c r="F5118" s="45">
        <v>0</v>
      </c>
      <c r="G5118" s="45">
        <v>0</v>
      </c>
      <c r="H5118" s="45">
        <v>0</v>
      </c>
      <c r="I5118" s="45">
        <v>0</v>
      </c>
      <c r="J5118" s="45">
        <v>0</v>
      </c>
      <c r="K5118" s="45">
        <v>0</v>
      </c>
      <c r="L5118" s="45">
        <v>0</v>
      </c>
      <c r="M5118" s="45">
        <v>0</v>
      </c>
      <c r="N5118" s="45">
        <v>0</v>
      </c>
      <c r="O5118" s="45">
        <f>SUM(F5118:M5118)</f>
        <v>0</v>
      </c>
    </row>
    <row r="5119" spans="1:15" x14ac:dyDescent="0.25">
      <c r="A5119" s="313"/>
      <c r="B5119" s="322" t="s">
        <v>37</v>
      </c>
      <c r="C5119" s="374"/>
      <c r="D5119" s="374"/>
      <c r="E5119" s="40"/>
      <c r="F5119" s="45">
        <v>0</v>
      </c>
      <c r="G5119" s="45">
        <v>0</v>
      </c>
      <c r="H5119" s="45">
        <v>0</v>
      </c>
      <c r="I5119" s="45">
        <v>0</v>
      </c>
      <c r="J5119" s="45">
        <v>0</v>
      </c>
      <c r="K5119" s="45">
        <v>0</v>
      </c>
      <c r="L5119" s="45">
        <v>0</v>
      </c>
      <c r="M5119" s="45">
        <v>0</v>
      </c>
      <c r="N5119" s="45">
        <v>0</v>
      </c>
      <c r="O5119" s="45">
        <f t="shared" ref="O5119:O5128" si="307">SUM(F5119:F5119)</f>
        <v>0</v>
      </c>
    </row>
    <row r="5120" spans="1:15" x14ac:dyDescent="0.25">
      <c r="A5120" s="313"/>
      <c r="B5120" s="322" t="s">
        <v>38</v>
      </c>
      <c r="C5120" s="374"/>
      <c r="D5120" s="374"/>
      <c r="E5120" s="40"/>
      <c r="F5120" s="45">
        <v>0</v>
      </c>
      <c r="G5120" s="45">
        <v>0</v>
      </c>
      <c r="H5120" s="45">
        <v>0</v>
      </c>
      <c r="I5120" s="45">
        <v>0</v>
      </c>
      <c r="J5120" s="45">
        <v>0</v>
      </c>
      <c r="K5120" s="45">
        <v>0</v>
      </c>
      <c r="L5120" s="45">
        <v>0</v>
      </c>
      <c r="M5120" s="45">
        <v>0</v>
      </c>
      <c r="N5120" s="45">
        <v>0</v>
      </c>
      <c r="O5120" s="45">
        <f t="shared" si="307"/>
        <v>0</v>
      </c>
    </row>
    <row r="5121" spans="1:15" x14ac:dyDescent="0.25">
      <c r="A5121" s="313"/>
      <c r="B5121" s="322" t="s">
        <v>39</v>
      </c>
      <c r="C5121" s="374"/>
      <c r="D5121" s="374"/>
      <c r="E5121" s="40"/>
      <c r="F5121" s="45">
        <v>0</v>
      </c>
      <c r="G5121" s="45">
        <v>0</v>
      </c>
      <c r="H5121" s="45">
        <v>0</v>
      </c>
      <c r="I5121" s="45">
        <v>0</v>
      </c>
      <c r="J5121" s="45">
        <v>0</v>
      </c>
      <c r="K5121" s="45">
        <v>0</v>
      </c>
      <c r="L5121" s="45">
        <v>0</v>
      </c>
      <c r="M5121" s="45">
        <v>0</v>
      </c>
      <c r="N5121" s="45">
        <v>0</v>
      </c>
      <c r="O5121" s="45">
        <f t="shared" si="307"/>
        <v>0</v>
      </c>
    </row>
    <row r="5122" spans="1:15" x14ac:dyDescent="0.25">
      <c r="A5122" s="313"/>
      <c r="B5122" s="322" t="s">
        <v>40</v>
      </c>
      <c r="C5122" s="374"/>
      <c r="D5122" s="374"/>
      <c r="E5122" s="40"/>
      <c r="F5122" s="45">
        <v>0</v>
      </c>
      <c r="G5122" s="45">
        <v>0</v>
      </c>
      <c r="H5122" s="45">
        <v>0</v>
      </c>
      <c r="I5122" s="45">
        <v>0</v>
      </c>
      <c r="J5122" s="45">
        <v>0</v>
      </c>
      <c r="K5122" s="45">
        <v>0</v>
      </c>
      <c r="L5122" s="45">
        <v>0</v>
      </c>
      <c r="M5122" s="45">
        <v>0</v>
      </c>
      <c r="N5122" s="45">
        <v>0</v>
      </c>
      <c r="O5122" s="45">
        <f t="shared" si="307"/>
        <v>0</v>
      </c>
    </row>
    <row r="5123" spans="1:15" x14ac:dyDescent="0.25">
      <c r="A5123" s="313"/>
      <c r="B5123" s="322" t="s">
        <v>41</v>
      </c>
      <c r="C5123" s="374"/>
      <c r="D5123" s="374"/>
      <c r="E5123" s="40"/>
      <c r="F5123" s="45">
        <v>0</v>
      </c>
      <c r="G5123" s="45">
        <v>0</v>
      </c>
      <c r="H5123" s="45">
        <v>0</v>
      </c>
      <c r="I5123" s="45">
        <v>0</v>
      </c>
      <c r="J5123" s="45">
        <v>0</v>
      </c>
      <c r="K5123" s="45">
        <v>0</v>
      </c>
      <c r="L5123" s="45">
        <v>0</v>
      </c>
      <c r="M5123" s="45">
        <v>0</v>
      </c>
      <c r="N5123" s="45">
        <v>0</v>
      </c>
      <c r="O5123" s="45">
        <f t="shared" si="307"/>
        <v>0</v>
      </c>
    </row>
    <row r="5124" spans="1:15" x14ac:dyDescent="0.25">
      <c r="A5124" s="313"/>
      <c r="B5124" s="322" t="s">
        <v>42</v>
      </c>
      <c r="C5124" s="374"/>
      <c r="D5124" s="374"/>
      <c r="E5124" s="40"/>
      <c r="F5124" s="45">
        <v>0</v>
      </c>
      <c r="G5124" s="45">
        <v>0</v>
      </c>
      <c r="H5124" s="45">
        <v>0</v>
      </c>
      <c r="I5124" s="45">
        <v>0</v>
      </c>
      <c r="J5124" s="45">
        <v>0</v>
      </c>
      <c r="K5124" s="45">
        <v>0</v>
      </c>
      <c r="L5124" s="45">
        <v>0</v>
      </c>
      <c r="M5124" s="45">
        <v>0</v>
      </c>
      <c r="N5124" s="45">
        <v>0</v>
      </c>
      <c r="O5124" s="45">
        <f t="shared" si="307"/>
        <v>0</v>
      </c>
    </row>
    <row r="5125" spans="1:15" x14ac:dyDescent="0.25">
      <c r="A5125" s="313"/>
      <c r="B5125" s="322" t="s">
        <v>41</v>
      </c>
      <c r="C5125" s="374"/>
      <c r="D5125" s="374"/>
      <c r="E5125" s="40"/>
      <c r="F5125" s="45">
        <v>0</v>
      </c>
      <c r="G5125" s="45">
        <v>0</v>
      </c>
      <c r="H5125" s="45">
        <v>0</v>
      </c>
      <c r="I5125" s="45">
        <v>0</v>
      </c>
      <c r="J5125" s="45">
        <v>0</v>
      </c>
      <c r="K5125" s="45">
        <v>0</v>
      </c>
      <c r="L5125" s="45">
        <v>0</v>
      </c>
      <c r="M5125" s="45">
        <v>0</v>
      </c>
      <c r="N5125" s="45">
        <v>0</v>
      </c>
      <c r="O5125" s="45">
        <f t="shared" si="307"/>
        <v>0</v>
      </c>
    </row>
    <row r="5126" spans="1:15" x14ac:dyDescent="0.25">
      <c r="A5126" s="55"/>
      <c r="B5126" s="40" t="s">
        <v>43</v>
      </c>
      <c r="C5126" s="40"/>
      <c r="D5126" s="40"/>
      <c r="E5126" s="40"/>
      <c r="F5126" s="45">
        <v>0</v>
      </c>
      <c r="G5126" s="45">
        <v>0</v>
      </c>
      <c r="H5126" s="45">
        <v>0</v>
      </c>
      <c r="I5126" s="45">
        <v>0</v>
      </c>
      <c r="J5126" s="45">
        <v>0</v>
      </c>
      <c r="K5126" s="45">
        <v>0</v>
      </c>
      <c r="L5126" s="45">
        <v>0</v>
      </c>
      <c r="M5126" s="45">
        <v>0</v>
      </c>
      <c r="N5126" s="45">
        <v>0</v>
      </c>
      <c r="O5126" s="45">
        <f t="shared" si="307"/>
        <v>0</v>
      </c>
    </row>
    <row r="5127" spans="1:15" x14ac:dyDescent="0.25">
      <c r="A5127" s="55"/>
      <c r="B5127" s="40" t="s">
        <v>44</v>
      </c>
      <c r="C5127" s="40"/>
      <c r="D5127" s="40"/>
      <c r="E5127" s="40"/>
      <c r="F5127" s="45">
        <v>0</v>
      </c>
      <c r="G5127" s="45">
        <v>0</v>
      </c>
      <c r="H5127" s="45">
        <v>0</v>
      </c>
      <c r="I5127" s="45">
        <v>0</v>
      </c>
      <c r="J5127" s="45">
        <v>0</v>
      </c>
      <c r="K5127" s="45">
        <v>0</v>
      </c>
      <c r="L5127" s="45">
        <v>0</v>
      </c>
      <c r="M5127" s="45">
        <v>0</v>
      </c>
      <c r="N5127" s="45">
        <v>0</v>
      </c>
      <c r="O5127" s="45">
        <f t="shared" si="307"/>
        <v>0</v>
      </c>
    </row>
    <row r="5128" spans="1:15" x14ac:dyDescent="0.25">
      <c r="A5128" s="55"/>
      <c r="B5128" s="40" t="s">
        <v>45</v>
      </c>
      <c r="C5128" s="40"/>
      <c r="D5128" s="40"/>
      <c r="E5128" s="40"/>
      <c r="F5128" s="45">
        <v>0</v>
      </c>
      <c r="G5128" s="45">
        <v>0</v>
      </c>
      <c r="H5128" s="45">
        <v>0</v>
      </c>
      <c r="I5128" s="45">
        <v>0</v>
      </c>
      <c r="J5128" s="45">
        <v>0</v>
      </c>
      <c r="K5128" s="45">
        <v>0</v>
      </c>
      <c r="L5128" s="45">
        <v>0</v>
      </c>
      <c r="M5128" s="45">
        <v>0</v>
      </c>
      <c r="N5128" s="45">
        <v>0</v>
      </c>
      <c r="O5128" s="45">
        <f t="shared" si="307"/>
        <v>0</v>
      </c>
    </row>
    <row r="5129" spans="1:15" x14ac:dyDescent="0.25">
      <c r="A5129" s="323" t="s">
        <v>46</v>
      </c>
      <c r="B5129" s="52" t="s">
        <v>47</v>
      </c>
      <c r="C5129" s="40"/>
      <c r="D5129" s="40"/>
      <c r="E5129" s="40"/>
      <c r="F5129" s="41">
        <v>0</v>
      </c>
      <c r="G5129" s="41">
        <v>0</v>
      </c>
      <c r="H5129" s="41">
        <v>0</v>
      </c>
      <c r="I5129" s="41">
        <v>0</v>
      </c>
      <c r="J5129" s="41">
        <v>0</v>
      </c>
      <c r="K5129" s="41">
        <v>0</v>
      </c>
      <c r="L5129" s="41">
        <v>0</v>
      </c>
      <c r="M5129" s="41">
        <v>0</v>
      </c>
      <c r="N5129" s="41">
        <v>0</v>
      </c>
      <c r="O5129" s="41">
        <v>0</v>
      </c>
    </row>
    <row r="5130" spans="1:15" x14ac:dyDescent="0.25">
      <c r="A5130" s="55"/>
      <c r="B5130" s="40" t="s">
        <v>48</v>
      </c>
      <c r="C5130" s="40"/>
      <c r="D5130" s="40"/>
      <c r="E5130" s="40"/>
      <c r="F5130" s="45">
        <v>0</v>
      </c>
      <c r="G5130" s="45">
        <v>0</v>
      </c>
      <c r="H5130" s="45">
        <v>0</v>
      </c>
      <c r="I5130" s="45">
        <v>0</v>
      </c>
      <c r="J5130" s="45">
        <v>0</v>
      </c>
      <c r="K5130" s="45">
        <v>0</v>
      </c>
      <c r="L5130" s="45">
        <v>0</v>
      </c>
      <c r="M5130" s="45">
        <v>0</v>
      </c>
      <c r="N5130" s="45">
        <v>0</v>
      </c>
      <c r="O5130" s="45">
        <f t="shared" ref="O5130:O5141" si="308">SUM(F5130:F5130)</f>
        <v>0</v>
      </c>
    </row>
    <row r="5131" spans="1:15" x14ac:dyDescent="0.25">
      <c r="A5131" s="55"/>
      <c r="B5131" s="40" t="s">
        <v>49</v>
      </c>
      <c r="C5131" s="40"/>
      <c r="D5131" s="40"/>
      <c r="E5131" s="40"/>
      <c r="F5131" s="45">
        <v>0</v>
      </c>
      <c r="G5131" s="45">
        <v>0</v>
      </c>
      <c r="H5131" s="45">
        <v>0</v>
      </c>
      <c r="I5131" s="45">
        <v>0</v>
      </c>
      <c r="J5131" s="45">
        <v>0</v>
      </c>
      <c r="K5131" s="45">
        <v>0</v>
      </c>
      <c r="L5131" s="45">
        <v>0</v>
      </c>
      <c r="M5131" s="45">
        <v>0</v>
      </c>
      <c r="N5131" s="45">
        <v>0</v>
      </c>
      <c r="O5131" s="45">
        <f t="shared" si="308"/>
        <v>0</v>
      </c>
    </row>
    <row r="5132" spans="1:15" x14ac:dyDescent="0.25">
      <c r="A5132" s="55"/>
      <c r="B5132" s="40" t="s">
        <v>37</v>
      </c>
      <c r="C5132" s="40"/>
      <c r="D5132" s="40"/>
      <c r="E5132" s="40"/>
      <c r="F5132" s="45">
        <v>0</v>
      </c>
      <c r="G5132" s="45">
        <v>0</v>
      </c>
      <c r="H5132" s="45">
        <v>0</v>
      </c>
      <c r="I5132" s="45">
        <v>0</v>
      </c>
      <c r="J5132" s="45">
        <v>0</v>
      </c>
      <c r="K5132" s="45">
        <v>0</v>
      </c>
      <c r="L5132" s="45">
        <v>0</v>
      </c>
      <c r="M5132" s="45">
        <v>0</v>
      </c>
      <c r="N5132" s="45">
        <v>0</v>
      </c>
      <c r="O5132" s="45">
        <f t="shared" si="308"/>
        <v>0</v>
      </c>
    </row>
    <row r="5133" spans="1:15" x14ac:dyDescent="0.25">
      <c r="A5133" s="55"/>
      <c r="B5133" s="40" t="s">
        <v>50</v>
      </c>
      <c r="C5133" s="40"/>
      <c r="D5133" s="40"/>
      <c r="E5133" s="40"/>
      <c r="F5133" s="45">
        <v>0</v>
      </c>
      <c r="G5133" s="45">
        <v>0</v>
      </c>
      <c r="H5133" s="45">
        <v>0</v>
      </c>
      <c r="I5133" s="45">
        <v>0</v>
      </c>
      <c r="J5133" s="45">
        <v>0</v>
      </c>
      <c r="K5133" s="45">
        <v>0</v>
      </c>
      <c r="L5133" s="45">
        <v>0</v>
      </c>
      <c r="M5133" s="45">
        <v>0</v>
      </c>
      <c r="N5133" s="45">
        <v>0</v>
      </c>
      <c r="O5133" s="45">
        <f t="shared" si="308"/>
        <v>0</v>
      </c>
    </row>
    <row r="5134" spans="1:15" x14ac:dyDescent="0.25">
      <c r="A5134" s="55"/>
      <c r="B5134" s="40" t="s">
        <v>39</v>
      </c>
      <c r="C5134" s="40"/>
      <c r="D5134" s="40"/>
      <c r="E5134" s="40"/>
      <c r="F5134" s="45">
        <v>0</v>
      </c>
      <c r="G5134" s="45">
        <v>0</v>
      </c>
      <c r="H5134" s="45">
        <v>0</v>
      </c>
      <c r="I5134" s="45">
        <v>0</v>
      </c>
      <c r="J5134" s="45">
        <v>0</v>
      </c>
      <c r="K5134" s="45">
        <v>0</v>
      </c>
      <c r="L5134" s="45">
        <v>0</v>
      </c>
      <c r="M5134" s="45">
        <v>0</v>
      </c>
      <c r="N5134" s="45">
        <v>0</v>
      </c>
      <c r="O5134" s="45">
        <f t="shared" si="308"/>
        <v>0</v>
      </c>
    </row>
    <row r="5135" spans="1:15" x14ac:dyDescent="0.25">
      <c r="A5135" s="323"/>
      <c r="B5135" s="40" t="s">
        <v>51</v>
      </c>
      <c r="C5135" s="40"/>
      <c r="D5135" s="40"/>
      <c r="E5135" s="40"/>
      <c r="F5135" s="45">
        <v>0</v>
      </c>
      <c r="G5135" s="45">
        <v>0</v>
      </c>
      <c r="H5135" s="45">
        <v>0</v>
      </c>
      <c r="I5135" s="45">
        <v>0</v>
      </c>
      <c r="J5135" s="45">
        <v>0</v>
      </c>
      <c r="K5135" s="45">
        <v>0</v>
      </c>
      <c r="L5135" s="45">
        <v>0</v>
      </c>
      <c r="M5135" s="45">
        <v>0</v>
      </c>
      <c r="N5135" s="45">
        <v>0</v>
      </c>
      <c r="O5135" s="45">
        <f t="shared" si="308"/>
        <v>0</v>
      </c>
    </row>
    <row r="5136" spans="1:15" x14ac:dyDescent="0.25">
      <c r="A5136" s="55"/>
      <c r="B5136" s="322" t="s">
        <v>41</v>
      </c>
      <c r="C5136" s="322"/>
      <c r="D5136" s="322"/>
      <c r="E5136" s="322"/>
      <c r="F5136" s="45">
        <v>0</v>
      </c>
      <c r="G5136" s="45">
        <v>0</v>
      </c>
      <c r="H5136" s="45">
        <v>0</v>
      </c>
      <c r="I5136" s="45">
        <v>0</v>
      </c>
      <c r="J5136" s="45">
        <v>0</v>
      </c>
      <c r="K5136" s="45">
        <v>0</v>
      </c>
      <c r="L5136" s="45">
        <v>0</v>
      </c>
      <c r="M5136" s="45">
        <v>0</v>
      </c>
      <c r="N5136" s="45">
        <v>0</v>
      </c>
      <c r="O5136" s="45">
        <f t="shared" si="308"/>
        <v>0</v>
      </c>
    </row>
    <row r="5137" spans="1:15" x14ac:dyDescent="0.25">
      <c r="A5137" s="313"/>
      <c r="B5137" s="322" t="s">
        <v>52</v>
      </c>
      <c r="C5137" s="322"/>
      <c r="D5137" s="322"/>
      <c r="E5137" s="322"/>
      <c r="F5137" s="45">
        <v>0</v>
      </c>
      <c r="G5137" s="45">
        <v>0</v>
      </c>
      <c r="H5137" s="45">
        <v>0</v>
      </c>
      <c r="I5137" s="45">
        <v>0</v>
      </c>
      <c r="J5137" s="45">
        <v>0</v>
      </c>
      <c r="K5137" s="45">
        <v>0</v>
      </c>
      <c r="L5137" s="45">
        <v>0</v>
      </c>
      <c r="M5137" s="45">
        <v>0</v>
      </c>
      <c r="N5137" s="45">
        <v>0</v>
      </c>
      <c r="O5137" s="45">
        <f t="shared" si="308"/>
        <v>0</v>
      </c>
    </row>
    <row r="5138" spans="1:15" x14ac:dyDescent="0.25">
      <c r="A5138" s="313"/>
      <c r="B5138" s="322" t="s">
        <v>41</v>
      </c>
      <c r="C5138" s="322"/>
      <c r="D5138" s="322"/>
      <c r="E5138" s="322"/>
      <c r="F5138" s="45">
        <v>0</v>
      </c>
      <c r="G5138" s="45">
        <v>0</v>
      </c>
      <c r="H5138" s="45">
        <v>0</v>
      </c>
      <c r="I5138" s="45">
        <v>0</v>
      </c>
      <c r="J5138" s="45">
        <v>0</v>
      </c>
      <c r="K5138" s="45">
        <v>0</v>
      </c>
      <c r="L5138" s="45">
        <v>0</v>
      </c>
      <c r="M5138" s="45">
        <v>0</v>
      </c>
      <c r="N5138" s="45">
        <v>0</v>
      </c>
      <c r="O5138" s="45">
        <f t="shared" si="308"/>
        <v>0</v>
      </c>
    </row>
    <row r="5139" spans="1:15" x14ac:dyDescent="0.25">
      <c r="A5139" s="313"/>
      <c r="B5139" s="322" t="s">
        <v>53</v>
      </c>
      <c r="C5139" s="322"/>
      <c r="D5139" s="322"/>
      <c r="E5139" s="322"/>
      <c r="F5139" s="45">
        <v>0</v>
      </c>
      <c r="G5139" s="45">
        <v>0</v>
      </c>
      <c r="H5139" s="45">
        <v>0</v>
      </c>
      <c r="I5139" s="45">
        <v>0</v>
      </c>
      <c r="J5139" s="45">
        <v>0</v>
      </c>
      <c r="K5139" s="45">
        <v>0</v>
      </c>
      <c r="L5139" s="45">
        <v>0</v>
      </c>
      <c r="M5139" s="45">
        <v>0</v>
      </c>
      <c r="N5139" s="45">
        <v>0</v>
      </c>
      <c r="O5139" s="45">
        <f t="shared" si="308"/>
        <v>0</v>
      </c>
    </row>
    <row r="5140" spans="1:15" x14ac:dyDescent="0.25">
      <c r="A5140" s="313"/>
      <c r="B5140" s="322" t="s">
        <v>54</v>
      </c>
      <c r="C5140" s="322"/>
      <c r="D5140" s="322"/>
      <c r="E5140" s="322"/>
      <c r="F5140" s="45">
        <v>0</v>
      </c>
      <c r="G5140" s="45">
        <v>0</v>
      </c>
      <c r="H5140" s="45">
        <v>0</v>
      </c>
      <c r="I5140" s="45">
        <v>0</v>
      </c>
      <c r="J5140" s="45">
        <v>0</v>
      </c>
      <c r="K5140" s="45">
        <v>0</v>
      </c>
      <c r="L5140" s="45">
        <v>0</v>
      </c>
      <c r="M5140" s="45">
        <v>0</v>
      </c>
      <c r="N5140" s="45">
        <v>0</v>
      </c>
      <c r="O5140" s="45">
        <f t="shared" si="308"/>
        <v>0</v>
      </c>
    </row>
    <row r="5141" spans="1:15" x14ac:dyDescent="0.25">
      <c r="A5141" s="313"/>
      <c r="B5141" s="322" t="s">
        <v>45</v>
      </c>
      <c r="C5141" s="322"/>
      <c r="D5141" s="322"/>
      <c r="E5141" s="322"/>
      <c r="F5141" s="45">
        <v>0</v>
      </c>
      <c r="G5141" s="45">
        <v>0</v>
      </c>
      <c r="H5141" s="45">
        <v>0</v>
      </c>
      <c r="I5141" s="45">
        <v>0</v>
      </c>
      <c r="J5141" s="45">
        <v>0</v>
      </c>
      <c r="K5141" s="45">
        <v>0</v>
      </c>
      <c r="L5141" s="45">
        <v>0</v>
      </c>
      <c r="M5141" s="45">
        <v>0</v>
      </c>
      <c r="N5141" s="45">
        <v>0</v>
      </c>
      <c r="O5141" s="45">
        <f t="shared" si="308"/>
        <v>0</v>
      </c>
    </row>
    <row r="5142" spans="1:15" x14ac:dyDescent="0.25">
      <c r="A5142" s="79" t="s">
        <v>55</v>
      </c>
      <c r="B5142" s="2" t="s">
        <v>56</v>
      </c>
      <c r="C5142" s="322"/>
      <c r="D5142" s="322"/>
      <c r="E5142" s="322"/>
      <c r="F5142" s="41">
        <v>0</v>
      </c>
      <c r="G5142" s="41">
        <v>0</v>
      </c>
      <c r="H5142" s="41">
        <v>0</v>
      </c>
      <c r="I5142" s="41">
        <f>SUM(I5143:I5149)</f>
        <v>1159744.8999999999</v>
      </c>
      <c r="J5142" s="41">
        <f>SUM(J5143:J5151)</f>
        <v>1815040.8499999999</v>
      </c>
      <c r="K5142" s="41">
        <f>SUM(K5143:K5151)</f>
        <v>0</v>
      </c>
      <c r="L5142" s="41">
        <f>SUM(L5143:L5151)</f>
        <v>0</v>
      </c>
      <c r="M5142" s="41">
        <f>SUM(M5143:M5151)</f>
        <v>20617.2</v>
      </c>
      <c r="N5142" s="41">
        <f>SUM(N5143:N5151)</f>
        <v>1215368.69</v>
      </c>
      <c r="O5142" s="41">
        <f>SUM(O5143:O5152)</f>
        <v>4210771.6399999997</v>
      </c>
    </row>
    <row r="5143" spans="1:15" x14ac:dyDescent="0.25">
      <c r="A5143" s="313"/>
      <c r="B5143" s="322" t="s">
        <v>57</v>
      </c>
      <c r="C5143" s="322"/>
      <c r="D5143" s="322"/>
      <c r="E5143" s="322"/>
      <c r="F5143" s="45">
        <v>0</v>
      </c>
      <c r="G5143" s="45">
        <v>0</v>
      </c>
      <c r="H5143" s="45">
        <v>0</v>
      </c>
      <c r="I5143" s="45">
        <v>21210.5</v>
      </c>
      <c r="J5143" s="45">
        <v>875847.31</v>
      </c>
      <c r="K5143" s="45">
        <v>0</v>
      </c>
      <c r="L5143" s="45">
        <v>0</v>
      </c>
      <c r="M5143" s="45">
        <v>0</v>
      </c>
      <c r="N5143" s="45">
        <v>726331.2</v>
      </c>
      <c r="O5143" s="45">
        <f>SUM(F5143:N5143)</f>
        <v>1623389.01</v>
      </c>
    </row>
    <row r="5144" spans="1:15" x14ac:dyDescent="0.25">
      <c r="A5144" s="313"/>
      <c r="B5144" s="322" t="s">
        <v>58</v>
      </c>
      <c r="C5144" s="322"/>
      <c r="D5144" s="322"/>
      <c r="E5144" s="322"/>
      <c r="F5144" s="45">
        <v>0</v>
      </c>
      <c r="G5144" s="45">
        <v>0</v>
      </c>
      <c r="H5144" s="45">
        <v>0</v>
      </c>
      <c r="I5144" s="45">
        <v>0</v>
      </c>
      <c r="J5144" s="45">
        <v>331824.11</v>
      </c>
      <c r="K5144" s="45">
        <v>0</v>
      </c>
      <c r="L5144" s="45">
        <v>0</v>
      </c>
      <c r="M5144" s="45">
        <v>0</v>
      </c>
      <c r="N5144" s="45">
        <v>208311.18</v>
      </c>
      <c r="O5144" s="45">
        <f t="shared" ref="O5144:O5153" si="309">SUM(F5144:N5144)</f>
        <v>540135.29</v>
      </c>
    </row>
    <row r="5145" spans="1:15" x14ac:dyDescent="0.25">
      <c r="A5145" s="313"/>
      <c r="B5145" s="322" t="s">
        <v>59</v>
      </c>
      <c r="C5145" s="322"/>
      <c r="D5145" s="322"/>
      <c r="E5145" s="322"/>
      <c r="F5145" s="45">
        <v>0</v>
      </c>
      <c r="G5145" s="45">
        <v>0</v>
      </c>
      <c r="H5145" s="45">
        <v>0</v>
      </c>
      <c r="I5145" s="45">
        <v>69734.399999999994</v>
      </c>
      <c r="J5145" s="45">
        <v>3398.4</v>
      </c>
      <c r="K5145" s="45">
        <v>0</v>
      </c>
      <c r="L5145" s="45">
        <v>0</v>
      </c>
      <c r="M5145" s="45">
        <v>0</v>
      </c>
      <c r="N5145" s="45">
        <v>0</v>
      </c>
      <c r="O5145" s="45">
        <f t="shared" si="309"/>
        <v>73132.799999999988</v>
      </c>
    </row>
    <row r="5146" spans="1:15" x14ac:dyDescent="0.25">
      <c r="A5146" s="313"/>
      <c r="B5146" s="322" t="s">
        <v>60</v>
      </c>
      <c r="C5146" s="322"/>
      <c r="D5146" s="322"/>
      <c r="E5146" s="322"/>
      <c r="F5146" s="45">
        <v>0</v>
      </c>
      <c r="G5146" s="45">
        <v>0</v>
      </c>
      <c r="H5146" s="45">
        <v>0</v>
      </c>
      <c r="I5146" s="45">
        <v>0</v>
      </c>
      <c r="J5146" s="45">
        <v>27576.6</v>
      </c>
      <c r="K5146" s="45">
        <v>0</v>
      </c>
      <c r="L5146" s="45">
        <v>0</v>
      </c>
      <c r="M5146" s="45">
        <v>0</v>
      </c>
      <c r="N5146" s="45">
        <v>0</v>
      </c>
      <c r="O5146" s="45">
        <f t="shared" si="309"/>
        <v>27576.6</v>
      </c>
    </row>
    <row r="5147" spans="1:15" x14ac:dyDescent="0.25">
      <c r="A5147" s="313"/>
      <c r="B5147" s="322" t="s">
        <v>61</v>
      </c>
      <c r="C5147" s="322"/>
      <c r="D5147" s="322"/>
      <c r="E5147" s="322"/>
      <c r="F5147" s="45">
        <v>0</v>
      </c>
      <c r="G5147" s="45">
        <v>0</v>
      </c>
      <c r="H5147" s="45">
        <v>0</v>
      </c>
      <c r="I5147" s="45">
        <v>0</v>
      </c>
      <c r="J5147" s="45">
        <v>0</v>
      </c>
      <c r="K5147" s="45">
        <v>0</v>
      </c>
      <c r="L5147" s="45">
        <v>0</v>
      </c>
      <c r="M5147" s="45">
        <v>0</v>
      </c>
      <c r="N5147" s="45">
        <v>0</v>
      </c>
      <c r="O5147" s="45">
        <f t="shared" si="309"/>
        <v>0</v>
      </c>
    </row>
    <row r="5148" spans="1:15" x14ac:dyDescent="0.25">
      <c r="A5148" s="313"/>
      <c r="B5148" s="322" t="s">
        <v>62</v>
      </c>
      <c r="C5148" s="322"/>
      <c r="D5148" s="322"/>
      <c r="E5148" s="322"/>
      <c r="F5148" s="45">
        <v>0</v>
      </c>
      <c r="G5148" s="45">
        <v>0</v>
      </c>
      <c r="H5148" s="45">
        <v>0</v>
      </c>
      <c r="I5148" s="45">
        <v>1068800</v>
      </c>
      <c r="J5148" s="45">
        <v>497380.02</v>
      </c>
      <c r="K5148" s="45">
        <v>0</v>
      </c>
      <c r="L5148" s="45">
        <v>0</v>
      </c>
      <c r="M5148" s="45">
        <v>20617.2</v>
      </c>
      <c r="N5148" s="45">
        <v>43384.67</v>
      </c>
      <c r="O5148" s="45">
        <f t="shared" si="309"/>
        <v>1630181.89</v>
      </c>
    </row>
    <row r="5149" spans="1:15" x14ac:dyDescent="0.25">
      <c r="A5149" s="313"/>
      <c r="B5149" s="322" t="s">
        <v>63</v>
      </c>
      <c r="C5149" s="322"/>
      <c r="D5149" s="322"/>
      <c r="E5149" s="322"/>
      <c r="F5149" s="45">
        <v>0</v>
      </c>
      <c r="G5149" s="45">
        <v>0</v>
      </c>
      <c r="H5149" s="45">
        <v>0</v>
      </c>
      <c r="I5149" s="45">
        <v>0</v>
      </c>
      <c r="J5149" s="45">
        <v>0</v>
      </c>
      <c r="K5149" s="45">
        <v>0</v>
      </c>
      <c r="L5149" s="45">
        <v>0</v>
      </c>
      <c r="M5149" s="45">
        <v>0</v>
      </c>
      <c r="N5149" s="45">
        <v>81473</v>
      </c>
      <c r="O5149" s="45">
        <f t="shared" si="309"/>
        <v>81473</v>
      </c>
    </row>
    <row r="5150" spans="1:15" x14ac:dyDescent="0.25">
      <c r="A5150" s="313"/>
      <c r="B5150" s="322" t="s">
        <v>64</v>
      </c>
      <c r="C5150" s="322"/>
      <c r="D5150" s="322"/>
      <c r="E5150" s="322"/>
      <c r="F5150" s="45">
        <v>0</v>
      </c>
      <c r="G5150" s="45">
        <v>0</v>
      </c>
      <c r="H5150" s="45">
        <v>0</v>
      </c>
      <c r="I5150" s="45">
        <v>0</v>
      </c>
      <c r="J5150" s="45">
        <v>0</v>
      </c>
      <c r="K5150" s="45">
        <v>0</v>
      </c>
      <c r="L5150" s="45">
        <v>0</v>
      </c>
      <c r="M5150" s="45">
        <v>0</v>
      </c>
      <c r="N5150" s="45">
        <v>0</v>
      </c>
      <c r="O5150" s="45">
        <f t="shared" si="309"/>
        <v>0</v>
      </c>
    </row>
    <row r="5151" spans="1:15" x14ac:dyDescent="0.25">
      <c r="A5151" s="313"/>
      <c r="B5151" s="322" t="s">
        <v>65</v>
      </c>
      <c r="C5151" s="322"/>
      <c r="D5151" s="322"/>
      <c r="E5151" s="322"/>
      <c r="F5151" s="45">
        <v>0</v>
      </c>
      <c r="G5151" s="45">
        <v>0</v>
      </c>
      <c r="H5151" s="45">
        <v>0</v>
      </c>
      <c r="I5151" s="45">
        <v>0</v>
      </c>
      <c r="J5151" s="45">
        <v>79014.41</v>
      </c>
      <c r="K5151" s="45">
        <v>0</v>
      </c>
      <c r="L5151" s="45">
        <v>0</v>
      </c>
      <c r="M5151" s="45">
        <v>0</v>
      </c>
      <c r="N5151" s="45">
        <v>155868.64000000001</v>
      </c>
      <c r="O5151" s="45">
        <f t="shared" si="309"/>
        <v>234883.05000000002</v>
      </c>
    </row>
    <row r="5152" spans="1:15" x14ac:dyDescent="0.25">
      <c r="A5152" s="313"/>
      <c r="B5152" s="322" t="s">
        <v>66</v>
      </c>
      <c r="C5152" s="322"/>
      <c r="D5152" s="322"/>
      <c r="E5152" s="322"/>
      <c r="F5152" s="45">
        <v>0</v>
      </c>
      <c r="G5152" s="45">
        <v>0</v>
      </c>
      <c r="H5152" s="45">
        <v>0</v>
      </c>
      <c r="I5152" s="45">
        <v>0</v>
      </c>
      <c r="J5152" s="45">
        <v>0</v>
      </c>
      <c r="K5152" s="45">
        <v>0</v>
      </c>
      <c r="L5152" s="45">
        <v>0</v>
      </c>
      <c r="M5152" s="45">
        <v>0</v>
      </c>
      <c r="N5152" s="45">
        <v>0</v>
      </c>
      <c r="O5152" s="45">
        <f t="shared" si="309"/>
        <v>0</v>
      </c>
    </row>
    <row r="5153" spans="1:15" x14ac:dyDescent="0.25">
      <c r="A5153" s="313"/>
      <c r="B5153" s="322" t="s">
        <v>67</v>
      </c>
      <c r="C5153" s="322"/>
      <c r="D5153" s="322"/>
      <c r="E5153" s="322"/>
      <c r="F5153" s="45">
        <v>0</v>
      </c>
      <c r="G5153" s="45">
        <v>0</v>
      </c>
      <c r="H5153" s="45">
        <v>0</v>
      </c>
      <c r="I5153" s="45">
        <v>0</v>
      </c>
      <c r="J5153" s="45">
        <v>0</v>
      </c>
      <c r="K5153" s="45">
        <v>0</v>
      </c>
      <c r="L5153" s="45">
        <v>0</v>
      </c>
      <c r="M5153" s="45">
        <v>0</v>
      </c>
      <c r="N5153" s="45">
        <v>0</v>
      </c>
      <c r="O5153" s="45">
        <f t="shared" si="309"/>
        <v>0</v>
      </c>
    </row>
    <row r="5154" spans="1:15" x14ac:dyDescent="0.25">
      <c r="A5154" s="79" t="s">
        <v>68</v>
      </c>
      <c r="B5154" s="2" t="s">
        <v>69</v>
      </c>
      <c r="C5154" s="322"/>
      <c r="D5154" s="322"/>
      <c r="E5154" s="322"/>
      <c r="F5154" s="41">
        <v>0</v>
      </c>
      <c r="G5154" s="41">
        <v>0</v>
      </c>
      <c r="H5154" s="41">
        <v>0</v>
      </c>
      <c r="I5154" s="41">
        <v>0</v>
      </c>
      <c r="J5154" s="41">
        <v>0</v>
      </c>
      <c r="K5154" s="41">
        <v>0</v>
      </c>
      <c r="L5154" s="41">
        <v>0</v>
      </c>
      <c r="M5154" s="41">
        <v>0</v>
      </c>
      <c r="N5154" s="41">
        <v>0</v>
      </c>
      <c r="O5154" s="41">
        <v>0</v>
      </c>
    </row>
    <row r="5155" spans="1:15" x14ac:dyDescent="0.25">
      <c r="A5155" s="79"/>
      <c r="B5155" s="322" t="s">
        <v>70</v>
      </c>
      <c r="C5155" s="322"/>
      <c r="D5155" s="322"/>
      <c r="E5155" s="322"/>
      <c r="F5155" s="45">
        <v>0</v>
      </c>
      <c r="G5155" s="45">
        <v>0</v>
      </c>
      <c r="H5155" s="45">
        <v>0</v>
      </c>
      <c r="I5155" s="45">
        <v>0</v>
      </c>
      <c r="J5155" s="45">
        <v>0</v>
      </c>
      <c r="K5155" s="45">
        <v>0</v>
      </c>
      <c r="L5155" s="45">
        <v>0</v>
      </c>
      <c r="M5155" s="45">
        <v>0</v>
      </c>
      <c r="N5155" s="45">
        <v>0</v>
      </c>
      <c r="O5155" s="45">
        <f>SUM(F5155:F5155)</f>
        <v>0</v>
      </c>
    </row>
    <row r="5156" spans="1:15" x14ac:dyDescent="0.25">
      <c r="A5156" s="79"/>
      <c r="B5156" s="322" t="s">
        <v>71</v>
      </c>
      <c r="C5156" s="322"/>
      <c r="D5156" s="322"/>
      <c r="E5156" s="322"/>
      <c r="F5156" s="45">
        <v>0</v>
      </c>
      <c r="G5156" s="45">
        <v>0</v>
      </c>
      <c r="H5156" s="45">
        <v>0</v>
      </c>
      <c r="I5156" s="45">
        <v>0</v>
      </c>
      <c r="J5156" s="45">
        <v>0</v>
      </c>
      <c r="K5156" s="45">
        <v>0</v>
      </c>
      <c r="L5156" s="45">
        <v>0</v>
      </c>
      <c r="M5156" s="45">
        <v>0</v>
      </c>
      <c r="N5156" s="45">
        <v>0</v>
      </c>
      <c r="O5156" s="45">
        <f>SUM(F5156:F5156)</f>
        <v>0</v>
      </c>
    </row>
    <row r="5157" spans="1:15" x14ac:dyDescent="0.25">
      <c r="A5157" s="79"/>
      <c r="B5157" s="322" t="s">
        <v>72</v>
      </c>
      <c r="C5157" s="322"/>
      <c r="D5157" s="322"/>
      <c r="E5157" s="322"/>
      <c r="F5157" s="45">
        <v>0</v>
      </c>
      <c r="G5157" s="45">
        <v>0</v>
      </c>
      <c r="H5157" s="45">
        <v>0</v>
      </c>
      <c r="I5157" s="45">
        <v>0</v>
      </c>
      <c r="J5157" s="45">
        <v>0</v>
      </c>
      <c r="K5157" s="45">
        <v>0</v>
      </c>
      <c r="L5157" s="45">
        <v>0</v>
      </c>
      <c r="M5157" s="45">
        <v>0</v>
      </c>
      <c r="N5157" s="45">
        <v>0</v>
      </c>
      <c r="O5157" s="45">
        <f>SUM(F5157:F5157)</f>
        <v>0</v>
      </c>
    </row>
    <row r="5158" spans="1:15" x14ac:dyDescent="0.25">
      <c r="A5158" s="79"/>
      <c r="B5158" s="322" t="s">
        <v>73</v>
      </c>
      <c r="C5158" s="322"/>
      <c r="D5158" s="322"/>
      <c r="E5158" s="322"/>
      <c r="F5158" s="45">
        <v>0</v>
      </c>
      <c r="G5158" s="45">
        <v>0</v>
      </c>
      <c r="H5158" s="45">
        <v>0</v>
      </c>
      <c r="I5158" s="45">
        <v>0</v>
      </c>
      <c r="J5158" s="45">
        <v>0</v>
      </c>
      <c r="K5158" s="45">
        <v>0</v>
      </c>
      <c r="L5158" s="45">
        <v>0</v>
      </c>
      <c r="M5158" s="45">
        <v>0</v>
      </c>
      <c r="N5158" s="45">
        <v>0</v>
      </c>
      <c r="O5158" s="45">
        <f>SUM(F5158:F5158)</f>
        <v>0</v>
      </c>
    </row>
    <row r="5159" spans="1:15" x14ac:dyDescent="0.25">
      <c r="A5159" s="79"/>
      <c r="B5159" s="322" t="s">
        <v>74</v>
      </c>
      <c r="C5159" s="322"/>
      <c r="D5159" s="322"/>
      <c r="E5159" s="322"/>
      <c r="F5159" s="45">
        <v>0</v>
      </c>
      <c r="G5159" s="45">
        <v>0</v>
      </c>
      <c r="H5159" s="45">
        <v>0</v>
      </c>
      <c r="I5159" s="45">
        <v>0</v>
      </c>
      <c r="J5159" s="45">
        <v>0</v>
      </c>
      <c r="K5159" s="45">
        <v>0</v>
      </c>
      <c r="L5159" s="45">
        <v>0</v>
      </c>
      <c r="M5159" s="45">
        <v>0</v>
      </c>
      <c r="N5159" s="45">
        <v>0</v>
      </c>
      <c r="O5159" s="45">
        <f>SUM(F5159:F5159)</f>
        <v>0</v>
      </c>
    </row>
    <row r="5160" spans="1:15" x14ac:dyDescent="0.25">
      <c r="A5160" s="79" t="s">
        <v>75</v>
      </c>
      <c r="B5160" s="2" t="s">
        <v>76</v>
      </c>
      <c r="C5160" s="322"/>
      <c r="D5160" s="322"/>
      <c r="E5160" s="322"/>
      <c r="F5160" s="41">
        <v>0</v>
      </c>
      <c r="G5160" s="41">
        <v>0</v>
      </c>
      <c r="H5160" s="41">
        <v>0</v>
      </c>
      <c r="I5160" s="41">
        <v>0</v>
      </c>
      <c r="J5160" s="41">
        <v>0</v>
      </c>
      <c r="K5160" s="41">
        <v>0</v>
      </c>
      <c r="L5160" s="41">
        <v>0</v>
      </c>
      <c r="M5160" s="41">
        <v>0</v>
      </c>
      <c r="N5160" s="41">
        <v>0</v>
      </c>
      <c r="O5160" s="41">
        <v>0</v>
      </c>
    </row>
    <row r="5161" spans="1:15" x14ac:dyDescent="0.25">
      <c r="A5161" s="79"/>
      <c r="B5161" s="2" t="s">
        <v>77</v>
      </c>
      <c r="C5161" s="322"/>
      <c r="D5161" s="322"/>
      <c r="E5161" s="322"/>
      <c r="F5161" s="45">
        <v>0</v>
      </c>
      <c r="G5161" s="45">
        <v>0</v>
      </c>
      <c r="H5161" s="45">
        <v>0</v>
      </c>
      <c r="I5161" s="45">
        <v>0</v>
      </c>
      <c r="J5161" s="45">
        <v>0</v>
      </c>
      <c r="K5161" s="45">
        <v>0</v>
      </c>
      <c r="L5161" s="45">
        <v>0</v>
      </c>
      <c r="M5161" s="45">
        <v>0</v>
      </c>
      <c r="N5161" s="45">
        <v>0</v>
      </c>
      <c r="O5161" s="45">
        <f>SUM(F5161:F5161)</f>
        <v>0</v>
      </c>
    </row>
    <row r="5162" spans="1:15" x14ac:dyDescent="0.25">
      <c r="A5162" s="79"/>
      <c r="B5162" s="322" t="s">
        <v>78</v>
      </c>
      <c r="C5162" s="322"/>
      <c r="D5162" s="322"/>
      <c r="E5162" s="322"/>
      <c r="F5162" s="45">
        <v>0</v>
      </c>
      <c r="G5162" s="45">
        <v>0</v>
      </c>
      <c r="H5162" s="45">
        <v>0</v>
      </c>
      <c r="I5162" s="45">
        <v>0</v>
      </c>
      <c r="J5162" s="45">
        <v>0</v>
      </c>
      <c r="K5162" s="45">
        <v>0</v>
      </c>
      <c r="L5162" s="45">
        <v>0</v>
      </c>
      <c r="M5162" s="45">
        <v>0</v>
      </c>
      <c r="N5162" s="45">
        <v>0</v>
      </c>
      <c r="O5162" s="45">
        <f>SUM(F5162:F5162)</f>
        <v>0</v>
      </c>
    </row>
    <row r="5163" spans="1:15" x14ac:dyDescent="0.25">
      <c r="A5163" s="79"/>
      <c r="B5163" s="322" t="s">
        <v>79</v>
      </c>
      <c r="C5163" s="322"/>
      <c r="D5163" s="322"/>
      <c r="E5163" s="322"/>
      <c r="F5163" s="45">
        <v>0</v>
      </c>
      <c r="G5163" s="45">
        <v>0</v>
      </c>
      <c r="H5163" s="45">
        <v>0</v>
      </c>
      <c r="I5163" s="45">
        <v>0</v>
      </c>
      <c r="J5163" s="45">
        <v>0</v>
      </c>
      <c r="K5163" s="45">
        <v>0</v>
      </c>
      <c r="L5163" s="45">
        <v>0</v>
      </c>
      <c r="M5163" s="45">
        <v>0</v>
      </c>
      <c r="N5163" s="45">
        <v>0</v>
      </c>
      <c r="O5163" s="45">
        <f>SUM(F5163:F5163)</f>
        <v>0</v>
      </c>
    </row>
    <row r="5164" spans="1:15" x14ac:dyDescent="0.25">
      <c r="A5164" s="79"/>
      <c r="B5164" s="322" t="s">
        <v>80</v>
      </c>
      <c r="C5164" s="322"/>
      <c r="D5164" s="322"/>
      <c r="E5164" s="322"/>
      <c r="F5164" s="45">
        <v>0</v>
      </c>
      <c r="G5164" s="45">
        <v>0</v>
      </c>
      <c r="H5164" s="45">
        <v>0</v>
      </c>
      <c r="I5164" s="45">
        <v>0</v>
      </c>
      <c r="J5164" s="45">
        <v>0</v>
      </c>
      <c r="K5164" s="45">
        <v>0</v>
      </c>
      <c r="L5164" s="45">
        <v>0</v>
      </c>
      <c r="M5164" s="45">
        <v>0</v>
      </c>
      <c r="N5164" s="45">
        <v>0</v>
      </c>
      <c r="O5164" s="45">
        <f>SUM(F5164:F5164)</f>
        <v>0</v>
      </c>
    </row>
    <row r="5165" spans="1:15" x14ac:dyDescent="0.25">
      <c r="A5165" s="79" t="s">
        <v>81</v>
      </c>
      <c r="B5165" s="2" t="s">
        <v>82</v>
      </c>
      <c r="C5165" s="322"/>
      <c r="D5165" s="322"/>
      <c r="E5165" s="322"/>
      <c r="F5165" s="41">
        <v>0</v>
      </c>
      <c r="G5165" s="41">
        <v>0</v>
      </c>
      <c r="H5165" s="41">
        <v>0</v>
      </c>
      <c r="I5165" s="41">
        <v>0</v>
      </c>
      <c r="J5165" s="41">
        <v>0</v>
      </c>
      <c r="K5165" s="41">
        <v>0</v>
      </c>
      <c r="L5165" s="41">
        <v>0</v>
      </c>
      <c r="M5165" s="41">
        <v>0</v>
      </c>
      <c r="N5165" s="41">
        <v>0</v>
      </c>
      <c r="O5165" s="41">
        <v>0</v>
      </c>
    </row>
    <row r="5166" spans="1:15" x14ac:dyDescent="0.25">
      <c r="A5166" s="79"/>
      <c r="B5166" s="322" t="s">
        <v>83</v>
      </c>
      <c r="C5166" s="322"/>
      <c r="D5166" s="322"/>
      <c r="E5166" s="322"/>
      <c r="F5166" s="45">
        <v>0</v>
      </c>
      <c r="G5166" s="45">
        <v>0</v>
      </c>
      <c r="H5166" s="45">
        <v>0</v>
      </c>
      <c r="I5166" s="45">
        <v>0</v>
      </c>
      <c r="J5166" s="45">
        <v>0</v>
      </c>
      <c r="K5166" s="45">
        <v>0</v>
      </c>
      <c r="L5166" s="45">
        <v>0</v>
      </c>
      <c r="M5166" s="45">
        <v>0</v>
      </c>
      <c r="N5166" s="45">
        <v>0</v>
      </c>
      <c r="O5166" s="45">
        <f>SUM(F5166:F5166)</f>
        <v>0</v>
      </c>
    </row>
    <row r="5167" spans="1:15" x14ac:dyDescent="0.25">
      <c r="A5167" s="79"/>
      <c r="B5167" s="322" t="s">
        <v>84</v>
      </c>
      <c r="C5167" s="322"/>
      <c r="D5167" s="322"/>
      <c r="E5167" s="322"/>
      <c r="F5167" s="45">
        <v>0</v>
      </c>
      <c r="G5167" s="45">
        <v>0</v>
      </c>
      <c r="H5167" s="45">
        <v>0</v>
      </c>
      <c r="I5167" s="45">
        <v>0</v>
      </c>
      <c r="J5167" s="45">
        <v>0</v>
      </c>
      <c r="K5167" s="45">
        <v>0</v>
      </c>
      <c r="L5167" s="45">
        <v>0</v>
      </c>
      <c r="M5167" s="45">
        <v>0</v>
      </c>
      <c r="N5167" s="45">
        <v>0</v>
      </c>
      <c r="O5167" s="45">
        <f>SUM(F5167:F5167)</f>
        <v>0</v>
      </c>
    </row>
    <row r="5168" spans="1:15" x14ac:dyDescent="0.25">
      <c r="A5168" s="79"/>
      <c r="B5168" s="322" t="s">
        <v>85</v>
      </c>
      <c r="C5168" s="322"/>
      <c r="D5168" s="322"/>
      <c r="E5168" s="322"/>
      <c r="F5168" s="45">
        <v>0</v>
      </c>
      <c r="G5168" s="45">
        <v>0</v>
      </c>
      <c r="H5168" s="45">
        <v>0</v>
      </c>
      <c r="I5168" s="45">
        <v>0</v>
      </c>
      <c r="J5168" s="45">
        <v>0</v>
      </c>
      <c r="K5168" s="45">
        <v>0</v>
      </c>
      <c r="L5168" s="45">
        <v>0</v>
      </c>
      <c r="M5168" s="45">
        <v>0</v>
      </c>
      <c r="N5168" s="45">
        <v>0</v>
      </c>
      <c r="O5168" s="45">
        <f>SUM(F5168:F5168)</f>
        <v>0</v>
      </c>
    </row>
    <row r="5169" spans="1:15" x14ac:dyDescent="0.25">
      <c r="A5169" s="79"/>
      <c r="B5169" s="322" t="s">
        <v>86</v>
      </c>
      <c r="C5169" s="322"/>
      <c r="D5169" s="322"/>
      <c r="E5169" s="322"/>
      <c r="F5169" s="45">
        <v>0</v>
      </c>
      <c r="G5169" s="45">
        <v>0</v>
      </c>
      <c r="H5169" s="45">
        <v>0</v>
      </c>
      <c r="I5169" s="45">
        <v>0</v>
      </c>
      <c r="J5169" s="45">
        <v>0</v>
      </c>
      <c r="K5169" s="45">
        <v>0</v>
      </c>
      <c r="L5169" s="45">
        <v>0</v>
      </c>
      <c r="M5169" s="45">
        <v>0</v>
      </c>
      <c r="N5169" s="45">
        <v>0</v>
      </c>
      <c r="O5169" s="45">
        <f>SUM(F5169:F5169)</f>
        <v>0</v>
      </c>
    </row>
    <row r="5170" spans="1:15" x14ac:dyDescent="0.25">
      <c r="A5170" s="313"/>
      <c r="B5170" s="322" t="s">
        <v>87</v>
      </c>
      <c r="C5170" s="322"/>
      <c r="D5170" s="322"/>
      <c r="E5170" s="322"/>
      <c r="F5170" s="45">
        <v>0</v>
      </c>
      <c r="G5170" s="45">
        <v>0</v>
      </c>
      <c r="H5170" s="45">
        <v>0</v>
      </c>
      <c r="I5170" s="45">
        <v>0</v>
      </c>
      <c r="J5170" s="45">
        <v>0</v>
      </c>
      <c r="K5170" s="45">
        <v>0</v>
      </c>
      <c r="L5170" s="45">
        <v>0</v>
      </c>
      <c r="M5170" s="45">
        <v>0</v>
      </c>
      <c r="N5170" s="45">
        <v>0</v>
      </c>
      <c r="O5170" s="45">
        <f>SUM(F5170:F5170)</f>
        <v>0</v>
      </c>
    </row>
    <row r="5171" spans="1:15" x14ac:dyDescent="0.25">
      <c r="A5171" s="313"/>
      <c r="B5171" s="2" t="s">
        <v>88</v>
      </c>
      <c r="C5171" s="322"/>
      <c r="D5171" s="322"/>
      <c r="E5171" s="322"/>
      <c r="F5171" s="61">
        <f>+F5105+F5086+F5092</f>
        <v>26071163.659999996</v>
      </c>
      <c r="G5171" s="61">
        <f>+G5105+G5086+G5092</f>
        <v>23351036.780000001</v>
      </c>
      <c r="H5171" s="61">
        <f>+H5105+H5086+H5092</f>
        <v>24549984.219999999</v>
      </c>
      <c r="I5171" s="61">
        <f t="shared" ref="I5171:N5171" si="310">+I5105+I5086+I5092+I5142</f>
        <v>28810245.789999995</v>
      </c>
      <c r="J5171" s="61">
        <f t="shared" si="310"/>
        <v>45959617.239999995</v>
      </c>
      <c r="K5171" s="61">
        <f t="shared" si="310"/>
        <v>24861127.640000001</v>
      </c>
      <c r="L5171" s="61">
        <f t="shared" si="310"/>
        <v>26599315.489999998</v>
      </c>
      <c r="M5171" s="61">
        <f t="shared" si="310"/>
        <v>32344529.189999998</v>
      </c>
      <c r="N5171" s="61">
        <f t="shared" si="310"/>
        <v>31683711.379999999</v>
      </c>
      <c r="O5171" s="61">
        <f>+O5105+O5092+O5086+O5142</f>
        <v>264230731.38999996</v>
      </c>
    </row>
    <row r="5172" spans="1:15" x14ac:dyDescent="0.25">
      <c r="A5172" s="313"/>
      <c r="B5172" s="2"/>
      <c r="C5172" s="322"/>
      <c r="D5172" s="322"/>
      <c r="E5172" s="322"/>
      <c r="F5172" s="45"/>
      <c r="G5172" s="45"/>
      <c r="H5172" s="45"/>
      <c r="I5172" s="45"/>
      <c r="J5172" s="45"/>
      <c r="K5172" s="45"/>
      <c r="L5172" s="45"/>
      <c r="M5172" s="45"/>
      <c r="N5172" s="45"/>
      <c r="O5172" s="45"/>
    </row>
    <row r="5173" spans="1:15" x14ac:dyDescent="0.25">
      <c r="A5173" s="313"/>
      <c r="B5173" s="2" t="s">
        <v>236</v>
      </c>
      <c r="C5173" s="322"/>
      <c r="D5173" s="322"/>
      <c r="E5173" s="322"/>
      <c r="F5173" s="45">
        <v>0</v>
      </c>
      <c r="G5173" s="45">
        <v>0</v>
      </c>
      <c r="H5173" s="45">
        <v>0</v>
      </c>
      <c r="I5173" s="45">
        <v>0</v>
      </c>
      <c r="J5173" s="45">
        <v>0</v>
      </c>
      <c r="K5173" s="45">
        <v>0</v>
      </c>
      <c r="L5173" s="45">
        <v>0</v>
      </c>
      <c r="M5173" s="45">
        <v>39996.1</v>
      </c>
      <c r="N5173" s="45">
        <v>-39996.1</v>
      </c>
      <c r="O5173" s="45">
        <f>SUM(F5173:N5173)</f>
        <v>0</v>
      </c>
    </row>
    <row r="5174" spans="1:15" x14ac:dyDescent="0.25">
      <c r="A5174" s="313"/>
      <c r="B5174" s="2" t="s">
        <v>237</v>
      </c>
      <c r="C5174" s="322"/>
      <c r="D5174" s="322"/>
      <c r="E5174" s="322"/>
      <c r="F5174" s="45">
        <v>0</v>
      </c>
      <c r="G5174" s="45">
        <v>0</v>
      </c>
      <c r="H5174" s="45">
        <v>0</v>
      </c>
      <c r="I5174" s="45">
        <v>0</v>
      </c>
      <c r="J5174" s="45">
        <v>0</v>
      </c>
      <c r="K5174" s="45">
        <v>0</v>
      </c>
      <c r="L5174" s="45">
        <v>0</v>
      </c>
      <c r="M5174" s="45">
        <v>178141.35</v>
      </c>
      <c r="N5174" s="45">
        <v>-178141.35</v>
      </c>
      <c r="O5174" s="45">
        <f t="shared" ref="O5174:O5181" si="311">SUM(F5174:N5174)</f>
        <v>0</v>
      </c>
    </row>
    <row r="5175" spans="1:15" x14ac:dyDescent="0.25">
      <c r="A5175" s="313"/>
      <c r="B5175" s="2" t="s">
        <v>231</v>
      </c>
      <c r="C5175" s="322"/>
      <c r="D5175" s="322"/>
      <c r="E5175" s="322"/>
      <c r="F5175" s="45">
        <v>0</v>
      </c>
      <c r="G5175" s="45">
        <v>115767</v>
      </c>
      <c r="H5175" s="45">
        <v>-115767</v>
      </c>
      <c r="I5175" s="45">
        <v>0</v>
      </c>
      <c r="J5175" s="45">
        <v>0</v>
      </c>
      <c r="K5175" s="45">
        <v>0</v>
      </c>
      <c r="L5175" s="45">
        <v>0</v>
      </c>
      <c r="M5175" s="45">
        <v>0</v>
      </c>
      <c r="N5175" s="45">
        <v>0</v>
      </c>
      <c r="O5175" s="45">
        <f t="shared" si="311"/>
        <v>0</v>
      </c>
    </row>
    <row r="5176" spans="1:15" x14ac:dyDescent="0.25">
      <c r="A5176" s="313"/>
      <c r="B5176" s="2" t="s">
        <v>230</v>
      </c>
      <c r="C5176" s="322"/>
      <c r="D5176" s="322"/>
      <c r="E5176" s="322"/>
      <c r="F5176" s="45">
        <v>136.99</v>
      </c>
      <c r="G5176" s="45">
        <v>-136.99</v>
      </c>
      <c r="H5176" s="45">
        <v>0</v>
      </c>
      <c r="I5176" s="45">
        <v>0</v>
      </c>
      <c r="J5176" s="45">
        <v>0</v>
      </c>
      <c r="K5176" s="45">
        <v>0</v>
      </c>
      <c r="L5176" s="45">
        <v>0</v>
      </c>
      <c r="M5176" s="45">
        <v>0</v>
      </c>
      <c r="N5176" s="45">
        <v>0</v>
      </c>
      <c r="O5176" s="45">
        <f t="shared" si="311"/>
        <v>0</v>
      </c>
    </row>
    <row r="5177" spans="1:15" x14ac:dyDescent="0.25">
      <c r="A5177" s="313"/>
      <c r="B5177" s="2" t="s">
        <v>232</v>
      </c>
      <c r="C5177" s="322"/>
      <c r="D5177" s="322"/>
      <c r="E5177" s="322"/>
      <c r="F5177" s="45">
        <v>0</v>
      </c>
      <c r="G5177" s="45">
        <v>0</v>
      </c>
      <c r="H5177" s="45">
        <v>4761.6000000000004</v>
      </c>
      <c r="I5177" s="45">
        <f>-H5177</f>
        <v>-4761.6000000000004</v>
      </c>
      <c r="J5177" s="45">
        <v>0</v>
      </c>
      <c r="K5177" s="45">
        <v>0</v>
      </c>
      <c r="L5177" s="45">
        <v>0</v>
      </c>
      <c r="M5177" s="45">
        <v>0</v>
      </c>
      <c r="N5177" s="45">
        <v>0</v>
      </c>
      <c r="O5177" s="45">
        <f t="shared" si="311"/>
        <v>0</v>
      </c>
    </row>
    <row r="5178" spans="1:15" x14ac:dyDescent="0.25">
      <c r="A5178" s="313"/>
      <c r="B5178" s="2" t="s">
        <v>234</v>
      </c>
      <c r="C5178" s="322"/>
      <c r="D5178" s="322"/>
      <c r="E5178" s="322"/>
      <c r="F5178" s="45">
        <v>0</v>
      </c>
      <c r="G5178" s="45">
        <v>0</v>
      </c>
      <c r="H5178" s="45">
        <v>87792</v>
      </c>
      <c r="I5178" s="45">
        <f t="shared" ref="I5178:I5179" si="312">-H5178</f>
        <v>-87792</v>
      </c>
      <c r="J5178" s="45">
        <v>0</v>
      </c>
      <c r="K5178" s="45">
        <v>0</v>
      </c>
      <c r="L5178" s="45">
        <v>0</v>
      </c>
      <c r="M5178" s="45">
        <v>0</v>
      </c>
      <c r="N5178" s="45">
        <v>0</v>
      </c>
      <c r="O5178" s="45">
        <f t="shared" si="311"/>
        <v>0</v>
      </c>
    </row>
    <row r="5179" spans="1:15" x14ac:dyDescent="0.25">
      <c r="A5179" s="313"/>
      <c r="B5179" s="2" t="s">
        <v>233</v>
      </c>
      <c r="C5179" s="322"/>
      <c r="D5179" s="322"/>
      <c r="E5179" s="322"/>
      <c r="F5179" s="45">
        <v>0</v>
      </c>
      <c r="G5179" s="45">
        <v>0</v>
      </c>
      <c r="H5179" s="45">
        <v>944000</v>
      </c>
      <c r="I5179" s="45">
        <f t="shared" si="312"/>
        <v>-944000</v>
      </c>
      <c r="J5179" s="45">
        <v>0</v>
      </c>
      <c r="K5179" s="45">
        <v>0</v>
      </c>
      <c r="L5179" s="45">
        <v>0</v>
      </c>
      <c r="M5179" s="45">
        <v>0</v>
      </c>
      <c r="N5179" s="45">
        <v>0</v>
      </c>
      <c r="O5179" s="45">
        <f t="shared" si="311"/>
        <v>0</v>
      </c>
    </row>
    <row r="5180" spans="1:15" x14ac:dyDescent="0.25">
      <c r="A5180" s="79"/>
      <c r="B5180" s="2" t="s">
        <v>235</v>
      </c>
      <c r="C5180" s="322"/>
      <c r="D5180" s="322"/>
      <c r="E5180" s="322"/>
      <c r="F5180" s="45">
        <v>0</v>
      </c>
      <c r="G5180" s="45">
        <v>0</v>
      </c>
      <c r="H5180" s="45">
        <v>0</v>
      </c>
      <c r="I5180" s="45">
        <v>0</v>
      </c>
      <c r="J5180" s="45">
        <f>-195333.58-44981.85</f>
        <v>-240315.43</v>
      </c>
      <c r="K5180" s="45">
        <v>0</v>
      </c>
      <c r="L5180" s="45">
        <v>0</v>
      </c>
      <c r="M5180" s="45">
        <v>0</v>
      </c>
      <c r="N5180" s="45">
        <v>-116575.75</v>
      </c>
      <c r="O5180" s="45">
        <f t="shared" si="311"/>
        <v>-356891.18</v>
      </c>
    </row>
    <row r="5181" spans="1:15" x14ac:dyDescent="0.25">
      <c r="A5181" s="79"/>
      <c r="B5181" s="2" t="s">
        <v>226</v>
      </c>
      <c r="C5181" s="322"/>
      <c r="D5181" s="322"/>
      <c r="E5181" s="322"/>
      <c r="F5181" s="45">
        <v>0</v>
      </c>
      <c r="G5181" s="45">
        <v>0</v>
      </c>
      <c r="H5181" s="45">
        <v>0</v>
      </c>
      <c r="I5181" s="45">
        <v>0</v>
      </c>
      <c r="J5181" s="45">
        <v>-14700</v>
      </c>
      <c r="K5181" s="45">
        <v>0</v>
      </c>
      <c r="L5181" s="45">
        <v>0</v>
      </c>
      <c r="M5181" s="45">
        <v>-354007.46</v>
      </c>
      <c r="N5181" s="45">
        <v>0</v>
      </c>
      <c r="O5181" s="45">
        <f t="shared" si="311"/>
        <v>-368707.46</v>
      </c>
    </row>
    <row r="5182" spans="1:15" x14ac:dyDescent="0.25">
      <c r="A5182" s="79"/>
      <c r="B5182" s="2"/>
      <c r="C5182" s="322"/>
      <c r="D5182" s="322"/>
      <c r="E5182" s="322"/>
      <c r="F5182" s="45"/>
      <c r="G5182" s="45"/>
      <c r="H5182" s="45"/>
      <c r="I5182" s="45"/>
      <c r="J5182" s="45"/>
      <c r="K5182" s="45"/>
      <c r="L5182" s="45"/>
      <c r="M5182" s="45"/>
      <c r="N5182" s="45"/>
      <c r="O5182" s="45"/>
    </row>
    <row r="5183" spans="1:15" x14ac:dyDescent="0.25">
      <c r="A5183" s="79"/>
      <c r="B5183" s="2" t="s">
        <v>228</v>
      </c>
      <c r="C5183" s="322"/>
      <c r="D5183" s="322"/>
      <c r="E5183" s="322"/>
      <c r="F5183" s="45">
        <v>0</v>
      </c>
      <c r="G5183" s="45">
        <v>0</v>
      </c>
      <c r="H5183" s="45">
        <v>0</v>
      </c>
      <c r="I5183" s="45">
        <v>0</v>
      </c>
      <c r="J5183" s="45">
        <v>0</v>
      </c>
      <c r="K5183" s="45">
        <v>0</v>
      </c>
      <c r="L5183" s="45">
        <v>0</v>
      </c>
      <c r="M5183" s="45">
        <v>0</v>
      </c>
      <c r="N5183" s="45">
        <v>0</v>
      </c>
      <c r="O5183" s="45">
        <f t="shared" ref="O5183:O5187" si="313">SUM(F5183:N5183)</f>
        <v>0</v>
      </c>
    </row>
    <row r="5184" spans="1:15" x14ac:dyDescent="0.25">
      <c r="A5184" s="79" t="s">
        <v>89</v>
      </c>
      <c r="B5184" s="2" t="s">
        <v>90</v>
      </c>
      <c r="C5184" s="322"/>
      <c r="D5184" s="322"/>
      <c r="E5184" s="322"/>
      <c r="F5184" s="45">
        <v>0</v>
      </c>
      <c r="G5184" s="45">
        <v>0</v>
      </c>
      <c r="H5184" s="45">
        <v>0</v>
      </c>
      <c r="I5184" s="45">
        <v>0</v>
      </c>
      <c r="J5184" s="45">
        <v>0</v>
      </c>
      <c r="K5184" s="45">
        <v>0</v>
      </c>
      <c r="L5184" s="45">
        <v>0</v>
      </c>
      <c r="M5184" s="45">
        <v>0</v>
      </c>
      <c r="N5184" s="45">
        <v>0</v>
      </c>
      <c r="O5184" s="45">
        <f t="shared" si="313"/>
        <v>0</v>
      </c>
    </row>
    <row r="5185" spans="1:15" x14ac:dyDescent="0.25">
      <c r="A5185" s="79" t="s">
        <v>91</v>
      </c>
      <c r="B5185" s="2" t="s">
        <v>92</v>
      </c>
      <c r="C5185" s="322"/>
      <c r="D5185" s="322"/>
      <c r="E5185" s="322"/>
      <c r="F5185" s="41">
        <v>0</v>
      </c>
      <c r="G5185" s="41">
        <v>0</v>
      </c>
      <c r="H5185" s="41">
        <v>0</v>
      </c>
      <c r="I5185" s="41">
        <v>0</v>
      </c>
      <c r="J5185" s="41">
        <v>0</v>
      </c>
      <c r="K5185" s="41">
        <v>0</v>
      </c>
      <c r="L5185" s="41">
        <v>0</v>
      </c>
      <c r="M5185" s="41">
        <v>0</v>
      </c>
      <c r="N5185" s="45">
        <v>0</v>
      </c>
      <c r="O5185" s="45">
        <f t="shared" si="313"/>
        <v>0</v>
      </c>
    </row>
    <row r="5186" spans="1:15" x14ac:dyDescent="0.25">
      <c r="A5186" s="313"/>
      <c r="B5186" s="322" t="s">
        <v>93</v>
      </c>
      <c r="C5186" s="322"/>
      <c r="D5186" s="322" t="s">
        <v>94</v>
      </c>
      <c r="E5186" s="322"/>
      <c r="F5186" s="45">
        <v>0</v>
      </c>
      <c r="G5186" s="45">
        <v>0</v>
      </c>
      <c r="H5186" s="45">
        <v>0</v>
      </c>
      <c r="I5186" s="45">
        <v>0</v>
      </c>
      <c r="J5186" s="45">
        <v>0</v>
      </c>
      <c r="K5186" s="45">
        <v>0</v>
      </c>
      <c r="L5186" s="45">
        <v>0</v>
      </c>
      <c r="M5186" s="45">
        <v>0</v>
      </c>
      <c r="N5186" s="45">
        <v>0</v>
      </c>
      <c r="O5186" s="45">
        <f t="shared" si="313"/>
        <v>0</v>
      </c>
    </row>
    <row r="5187" spans="1:15" x14ac:dyDescent="0.25">
      <c r="A5187" s="313"/>
      <c r="B5187" s="322" t="s">
        <v>95</v>
      </c>
      <c r="C5187" s="322"/>
      <c r="D5187" s="322"/>
      <c r="E5187" s="322"/>
      <c r="F5187" s="45">
        <v>0</v>
      </c>
      <c r="G5187" s="45">
        <v>0</v>
      </c>
      <c r="H5187" s="45">
        <v>0</v>
      </c>
      <c r="I5187" s="45">
        <v>0</v>
      </c>
      <c r="J5187" s="45">
        <v>0</v>
      </c>
      <c r="K5187" s="45">
        <v>0</v>
      </c>
      <c r="L5187" s="45">
        <v>0</v>
      </c>
      <c r="M5187" s="45">
        <v>0</v>
      </c>
      <c r="N5187" s="45">
        <v>0</v>
      </c>
      <c r="O5187" s="45">
        <f t="shared" si="313"/>
        <v>0</v>
      </c>
    </row>
    <row r="5188" spans="1:15" x14ac:dyDescent="0.25">
      <c r="A5188" s="79" t="s">
        <v>96</v>
      </c>
      <c r="B5188" s="326" t="s">
        <v>97</v>
      </c>
      <c r="C5188" s="322"/>
      <c r="D5188" s="322"/>
      <c r="E5188" s="322"/>
      <c r="F5188" s="41">
        <v>0</v>
      </c>
      <c r="G5188" s="41">
        <v>0</v>
      </c>
      <c r="H5188" s="41">
        <v>0</v>
      </c>
      <c r="I5188" s="41">
        <v>0</v>
      </c>
      <c r="J5188" s="41">
        <v>0</v>
      </c>
      <c r="K5188" s="41">
        <v>0</v>
      </c>
      <c r="L5188" s="41">
        <v>0</v>
      </c>
      <c r="M5188" s="41">
        <v>0</v>
      </c>
      <c r="N5188" s="45">
        <v>0</v>
      </c>
      <c r="O5188" s="41">
        <v>0</v>
      </c>
    </row>
    <row r="5189" spans="1:15" x14ac:dyDescent="0.25">
      <c r="A5189" s="313"/>
      <c r="B5189" s="322" t="s">
        <v>98</v>
      </c>
      <c r="C5189" s="322"/>
      <c r="D5189" s="322"/>
      <c r="E5189" s="322"/>
      <c r="F5189" s="45">
        <v>0</v>
      </c>
      <c r="G5189" s="45">
        <v>0</v>
      </c>
      <c r="H5189" s="45">
        <v>0</v>
      </c>
      <c r="I5189" s="45">
        <v>0</v>
      </c>
      <c r="J5189" s="45">
        <v>0</v>
      </c>
      <c r="K5189" s="45">
        <v>0</v>
      </c>
      <c r="L5189" s="45">
        <v>0</v>
      </c>
      <c r="M5189" s="45">
        <v>0</v>
      </c>
      <c r="N5189" s="45">
        <v>0</v>
      </c>
      <c r="O5189" s="45">
        <v>0</v>
      </c>
    </row>
    <row r="5190" spans="1:15" x14ac:dyDescent="0.25">
      <c r="A5190" s="313"/>
      <c r="B5190" s="322" t="s">
        <v>99</v>
      </c>
      <c r="C5190" s="322"/>
      <c r="D5190" s="322"/>
      <c r="E5190" s="322"/>
      <c r="F5190" s="45">
        <v>0</v>
      </c>
      <c r="G5190" s="45">
        <v>0</v>
      </c>
      <c r="H5190" s="45">
        <v>0</v>
      </c>
      <c r="I5190" s="45">
        <v>0</v>
      </c>
      <c r="J5190" s="45">
        <v>0</v>
      </c>
      <c r="K5190" s="45">
        <v>0</v>
      </c>
      <c r="L5190" s="45">
        <v>0</v>
      </c>
      <c r="M5190" s="45">
        <v>0</v>
      </c>
      <c r="N5190" s="45">
        <v>0</v>
      </c>
      <c r="O5190" s="45">
        <v>0</v>
      </c>
    </row>
    <row r="5191" spans="1:15" x14ac:dyDescent="0.25">
      <c r="A5191" s="79" t="s">
        <v>100</v>
      </c>
      <c r="B5191" s="2" t="s">
        <v>101</v>
      </c>
      <c r="C5191" s="322"/>
      <c r="D5191" s="322"/>
      <c r="E5191" s="322"/>
      <c r="F5191" s="41">
        <v>0</v>
      </c>
      <c r="G5191" s="41">
        <v>0</v>
      </c>
      <c r="H5191" s="41">
        <v>0</v>
      </c>
      <c r="I5191" s="41">
        <v>0</v>
      </c>
      <c r="J5191" s="41">
        <v>0</v>
      </c>
      <c r="K5191" s="41">
        <v>0</v>
      </c>
      <c r="L5191" s="41">
        <v>0</v>
      </c>
      <c r="M5191" s="41">
        <v>0</v>
      </c>
      <c r="N5191" s="45">
        <v>0</v>
      </c>
      <c r="O5191" s="41">
        <v>0</v>
      </c>
    </row>
    <row r="5192" spans="1:15" x14ac:dyDescent="0.25">
      <c r="A5192" s="313"/>
      <c r="B5192" s="327" t="s">
        <v>102</v>
      </c>
      <c r="C5192" s="322"/>
      <c r="D5192" s="322"/>
      <c r="E5192" s="322"/>
      <c r="F5192" s="45">
        <v>0</v>
      </c>
      <c r="G5192" s="45">
        <v>0</v>
      </c>
      <c r="H5192" s="45">
        <v>0</v>
      </c>
      <c r="I5192" s="45">
        <v>0</v>
      </c>
      <c r="J5192" s="45">
        <v>0</v>
      </c>
      <c r="K5192" s="45">
        <v>0</v>
      </c>
      <c r="L5192" s="45">
        <v>0</v>
      </c>
      <c r="M5192" s="45">
        <v>0</v>
      </c>
      <c r="N5192" s="45">
        <v>0</v>
      </c>
      <c r="O5192" s="45">
        <v>0</v>
      </c>
    </row>
    <row r="5193" spans="1:15" x14ac:dyDescent="0.25">
      <c r="A5193" s="313"/>
      <c r="B5193" s="327" t="s">
        <v>103</v>
      </c>
      <c r="C5193" s="322"/>
      <c r="D5193" s="322"/>
      <c r="E5193" s="322"/>
      <c r="F5193" s="64">
        <v>0</v>
      </c>
      <c r="G5193" s="64">
        <v>1</v>
      </c>
      <c r="H5193" s="64">
        <v>1</v>
      </c>
      <c r="I5193" s="64">
        <v>1</v>
      </c>
      <c r="J5193" s="64">
        <v>0</v>
      </c>
      <c r="K5193" s="64">
        <v>0</v>
      </c>
      <c r="L5193" s="64">
        <v>0</v>
      </c>
      <c r="M5193" s="64">
        <v>0</v>
      </c>
      <c r="N5193" s="45">
        <v>0</v>
      </c>
      <c r="O5193" s="64">
        <v>0</v>
      </c>
    </row>
    <row r="5194" spans="1:15" x14ac:dyDescent="0.25">
      <c r="A5194" s="313"/>
      <c r="B5194" s="2" t="s">
        <v>104</v>
      </c>
      <c r="C5194" s="322"/>
      <c r="D5194" s="322"/>
      <c r="E5194" s="322"/>
      <c r="F5194" s="41">
        <f t="shared" ref="F5194:O5194" si="314">+F5190+F5189+F5188+F5187+F5185+F5184</f>
        <v>0</v>
      </c>
      <c r="G5194" s="41">
        <f t="shared" si="314"/>
        <v>0</v>
      </c>
      <c r="H5194" s="41">
        <f t="shared" si="314"/>
        <v>0</v>
      </c>
      <c r="I5194" s="41">
        <f t="shared" si="314"/>
        <v>0</v>
      </c>
      <c r="J5194" s="41">
        <f t="shared" si="314"/>
        <v>0</v>
      </c>
      <c r="K5194" s="41">
        <f t="shared" si="314"/>
        <v>0</v>
      </c>
      <c r="L5194" s="41">
        <f t="shared" si="314"/>
        <v>0</v>
      </c>
      <c r="M5194" s="41">
        <f t="shared" si="314"/>
        <v>0</v>
      </c>
      <c r="N5194" s="41">
        <f t="shared" si="314"/>
        <v>0</v>
      </c>
      <c r="O5194" s="41">
        <f t="shared" si="314"/>
        <v>0</v>
      </c>
    </row>
    <row r="5195" spans="1:15" x14ac:dyDescent="0.25">
      <c r="A5195" s="313"/>
      <c r="B5195" s="2"/>
      <c r="C5195" s="322"/>
      <c r="D5195" s="322"/>
      <c r="E5195" s="322"/>
      <c r="F5195" s="41"/>
      <c r="G5195" s="41"/>
      <c r="H5195" s="41"/>
      <c r="I5195" s="41"/>
      <c r="J5195" s="41"/>
      <c r="K5195" s="41"/>
      <c r="L5195" s="41"/>
      <c r="M5195" s="41"/>
      <c r="N5195" s="41"/>
      <c r="O5195" s="41"/>
    </row>
    <row r="5196" spans="1:15" x14ac:dyDescent="0.25">
      <c r="A5196" s="325"/>
      <c r="B5196" s="325"/>
      <c r="C5196" s="325"/>
      <c r="D5196" s="325"/>
      <c r="E5196" s="325"/>
      <c r="F5196" s="325"/>
      <c r="G5196" s="325"/>
      <c r="H5196" s="325"/>
      <c r="I5196" s="325"/>
      <c r="J5196" s="325"/>
      <c r="K5196" s="325"/>
      <c r="L5196" s="325"/>
      <c r="M5196" s="325"/>
      <c r="N5196" s="325"/>
      <c r="O5196" s="325"/>
    </row>
    <row r="5197" spans="1:15" ht="15.75" thickBot="1" x14ac:dyDescent="0.3">
      <c r="A5197" s="322"/>
      <c r="B5197" s="2" t="s">
        <v>105</v>
      </c>
      <c r="C5197" s="322"/>
      <c r="D5197" s="322"/>
      <c r="E5197" s="322"/>
      <c r="F5197" s="65">
        <f>+F5194+F5171+F5175+F5176</f>
        <v>26071300.649999995</v>
      </c>
      <c r="G5197" s="65">
        <f>+G5194+G5171+G5175+G5176</f>
        <v>23466666.790000003</v>
      </c>
      <c r="H5197" s="65">
        <f>+H5194+H5171+H5175+H5176+H5177+H5178+H5179</f>
        <v>25470770.82</v>
      </c>
      <c r="I5197" s="65">
        <f>+I5194+I5171+I5175+I5176+I5177+I5178+I5179</f>
        <v>27773692.189999994</v>
      </c>
      <c r="J5197" s="65">
        <f>+J5194+J5171+J5175+J5176+J5177+J5178+J5179+J5180+J5181</f>
        <v>45704601.809999995</v>
      </c>
      <c r="K5197" s="65">
        <f>+K5194+K5171+K5175+K5176+K5177+K5178+K5179+K5180+K5181</f>
        <v>24861127.640000001</v>
      </c>
      <c r="L5197" s="65">
        <f>+L5194+L5171+L5175+L5176+L5177+L5178+L5179+L5180+L5181</f>
        <v>26599315.489999998</v>
      </c>
      <c r="M5197" s="65">
        <f>+M5194+M5171+M5175+M5176+M5177+M5178+M5179+M5180+M5181+M5174+M5173</f>
        <v>32208659.18</v>
      </c>
      <c r="N5197" s="65">
        <f>+N5194+N5171+N5175+N5176+N5177+N5178+N5179+N5180+N5181+N5174+N5173</f>
        <v>31348998.179999996</v>
      </c>
      <c r="O5197" s="65">
        <f>SUM(O5173:O5183)+O5171</f>
        <v>263505132.74999997</v>
      </c>
    </row>
    <row r="5198" spans="1:15" ht="15.75" thickTop="1" x14ac:dyDescent="0.25">
      <c r="A5198" s="322"/>
      <c r="B5198" s="2"/>
      <c r="C5198" s="322"/>
      <c r="D5198" s="322"/>
      <c r="E5198" s="322"/>
      <c r="F5198" s="41"/>
      <c r="G5198" s="41"/>
      <c r="H5198" s="41"/>
      <c r="I5198" s="41"/>
      <c r="J5198" s="41"/>
      <c r="K5198" s="41"/>
      <c r="L5198" s="41"/>
      <c r="M5198" s="41"/>
      <c r="N5198" s="41"/>
      <c r="O5198" s="325"/>
    </row>
    <row r="5199" spans="1:15" x14ac:dyDescent="0.25">
      <c r="A5199" s="322"/>
      <c r="B5199" s="2"/>
      <c r="C5199" s="322"/>
      <c r="D5199" s="322"/>
      <c r="E5199" s="322"/>
      <c r="F5199" s="41"/>
      <c r="G5199" s="41"/>
      <c r="H5199" s="41"/>
      <c r="I5199" s="41"/>
      <c r="J5199" s="41"/>
      <c r="K5199" s="41"/>
      <c r="L5199" s="41"/>
      <c r="M5199" s="41"/>
      <c r="N5199" s="41"/>
      <c r="O5199" s="45"/>
    </row>
    <row r="5200" spans="1:15" x14ac:dyDescent="0.25">
      <c r="A5200" s="322"/>
      <c r="B5200" s="2"/>
      <c r="C5200" s="322"/>
      <c r="D5200" s="322"/>
      <c r="E5200" s="322"/>
      <c r="F5200" s="41" t="s">
        <v>199</v>
      </c>
      <c r="G5200" s="325"/>
      <c r="H5200" s="325"/>
      <c r="I5200" s="325"/>
      <c r="J5200" s="325"/>
      <c r="K5200" s="325"/>
      <c r="L5200" s="325"/>
      <c r="M5200" s="325"/>
      <c r="N5200" s="325"/>
      <c r="O5200" s="324"/>
    </row>
    <row r="5201" spans="1:15" x14ac:dyDescent="0.25">
      <c r="A5201" s="416" t="s">
        <v>106</v>
      </c>
      <c r="B5201" s="416"/>
      <c r="C5201" s="416"/>
      <c r="D5201" s="416"/>
      <c r="E5201" s="416" t="s">
        <v>107</v>
      </c>
      <c r="F5201" s="416"/>
      <c r="G5201" s="416"/>
      <c r="H5201" s="375"/>
      <c r="I5201" s="375"/>
      <c r="J5201" s="375"/>
      <c r="K5201" s="375"/>
      <c r="L5201" s="375"/>
      <c r="M5201" s="375"/>
      <c r="N5201" s="375"/>
      <c r="O5201" s="324"/>
    </row>
    <row r="5202" spans="1:15" x14ac:dyDescent="0.25">
      <c r="A5202" s="329"/>
      <c r="B5202" s="3"/>
      <c r="C5202" s="3"/>
      <c r="D5202" s="325"/>
      <c r="E5202" s="325"/>
      <c r="F5202" s="3"/>
      <c r="G5202" s="345"/>
      <c r="H5202" s="345"/>
      <c r="I5202" s="345"/>
      <c r="J5202" s="345"/>
      <c r="K5202" s="345"/>
      <c r="L5202" s="345"/>
      <c r="M5202" s="345"/>
      <c r="N5202" s="345"/>
      <c r="O5202" s="369"/>
    </row>
    <row r="5203" spans="1:15" x14ac:dyDescent="0.25">
      <c r="A5203" s="3"/>
      <c r="B5203" s="3"/>
      <c r="C5203" s="3"/>
      <c r="D5203" s="325"/>
      <c r="E5203" s="325"/>
      <c r="F5203" s="3"/>
      <c r="G5203" s="3"/>
      <c r="H5203" s="3"/>
      <c r="I5203" s="3"/>
      <c r="J5203" s="3"/>
      <c r="K5203" s="3"/>
      <c r="L5203" s="3"/>
      <c r="M5203" s="377"/>
      <c r="N5203" s="377"/>
    </row>
    <row r="5204" spans="1:15" x14ac:dyDescent="0.25">
      <c r="A5204" s="412" t="s">
        <v>227</v>
      </c>
      <c r="B5204" s="412"/>
      <c r="C5204" s="412"/>
      <c r="D5204" s="412"/>
      <c r="E5204" s="413" t="s">
        <v>223</v>
      </c>
      <c r="F5204" s="413"/>
      <c r="G5204" s="413"/>
      <c r="H5204" s="376"/>
      <c r="I5204" s="325"/>
      <c r="J5204" s="325"/>
      <c r="K5204" s="325"/>
    </row>
    <row r="5205" spans="1:15" x14ac:dyDescent="0.25">
      <c r="A5205" s="414" t="s">
        <v>108</v>
      </c>
      <c r="B5205" s="414"/>
      <c r="C5205" s="414"/>
      <c r="D5205" s="414"/>
      <c r="E5205" s="415" t="s">
        <v>224</v>
      </c>
      <c r="F5205" s="415"/>
      <c r="G5205" s="415"/>
      <c r="L5205" s="28"/>
    </row>
    <row r="5206" spans="1:15" x14ac:dyDescent="0.25">
      <c r="M5206" s="28"/>
      <c r="N5206" s="28"/>
    </row>
    <row r="5238" spans="1:17" ht="18" x14ac:dyDescent="0.25">
      <c r="A5238" s="312"/>
      <c r="B5238" s="312"/>
      <c r="C5238" s="312"/>
      <c r="D5238" s="312"/>
      <c r="E5238" s="312"/>
      <c r="F5238" s="312"/>
      <c r="G5238" s="312"/>
      <c r="H5238" s="312"/>
      <c r="I5238" s="312"/>
    </row>
    <row r="5239" spans="1:17" ht="15" customHeight="1" x14ac:dyDescent="0.25">
      <c r="A5239" s="409" t="s">
        <v>0</v>
      </c>
      <c r="B5239" s="409"/>
      <c r="C5239" s="409"/>
      <c r="D5239" s="409"/>
      <c r="E5239" s="409"/>
      <c r="F5239" s="409"/>
      <c r="G5239" s="409"/>
      <c r="H5239" s="409"/>
      <c r="I5239" s="409"/>
      <c r="J5239" s="409"/>
      <c r="K5239" s="409"/>
      <c r="L5239" s="409"/>
      <c r="M5239" s="409"/>
      <c r="N5239" s="409"/>
      <c r="O5239" s="409"/>
      <c r="P5239" s="409"/>
      <c r="Q5239" s="392"/>
    </row>
    <row r="5240" spans="1:17" ht="15" customHeight="1" x14ac:dyDescent="0.25">
      <c r="A5240" s="410" t="s">
        <v>229</v>
      </c>
      <c r="B5240" s="410"/>
      <c r="C5240" s="410"/>
      <c r="D5240" s="410"/>
      <c r="E5240" s="410"/>
      <c r="F5240" s="410"/>
      <c r="G5240" s="410"/>
      <c r="H5240" s="410"/>
      <c r="I5240" s="410"/>
      <c r="J5240" s="410"/>
      <c r="K5240" s="410"/>
      <c r="L5240" s="410"/>
      <c r="M5240" s="410"/>
      <c r="N5240" s="410"/>
      <c r="O5240" s="410"/>
      <c r="P5240" s="410"/>
      <c r="Q5240" s="302"/>
    </row>
    <row r="5241" spans="1:17" x14ac:dyDescent="0.25">
      <c r="A5241" s="32" t="s">
        <v>3</v>
      </c>
      <c r="B5241" s="33" t="s">
        <v>4</v>
      </c>
      <c r="C5241" s="5"/>
      <c r="D5241" s="5"/>
      <c r="E5241" s="6"/>
      <c r="F5241" s="250" t="s">
        <v>5</v>
      </c>
      <c r="G5241" s="251" t="s">
        <v>6</v>
      </c>
      <c r="H5241" s="348" t="s">
        <v>109</v>
      </c>
      <c r="I5241" s="354" t="s">
        <v>141</v>
      </c>
      <c r="J5241" s="354" t="s">
        <v>142</v>
      </c>
      <c r="K5241" s="354" t="s">
        <v>143</v>
      </c>
      <c r="L5241" s="354" t="s">
        <v>144</v>
      </c>
      <c r="M5241" s="354" t="s">
        <v>153</v>
      </c>
      <c r="N5241" s="354" t="s">
        <v>157</v>
      </c>
      <c r="O5241" s="354" t="s">
        <v>158</v>
      </c>
      <c r="P5241" s="252" t="s">
        <v>7</v>
      </c>
      <c r="Q5241" s="290"/>
    </row>
    <row r="5242" spans="1:17" x14ac:dyDescent="0.25">
      <c r="A5242" s="316" t="s">
        <v>8</v>
      </c>
      <c r="B5242" s="317" t="s">
        <v>9</v>
      </c>
      <c r="C5242" s="317"/>
      <c r="D5242" s="40"/>
      <c r="E5242" s="40"/>
      <c r="F5242" s="41">
        <f t="shared" ref="F5242:M5242" si="315">SUM(F5243:F5247)</f>
        <v>18623980.59</v>
      </c>
      <c r="G5242" s="41">
        <f t="shared" si="315"/>
        <v>20094134.43</v>
      </c>
      <c r="H5242" s="41">
        <f t="shared" si="315"/>
        <v>20699864.780000001</v>
      </c>
      <c r="I5242" s="41">
        <f t="shared" si="315"/>
        <v>21305145.949999999</v>
      </c>
      <c r="J5242" s="41">
        <f t="shared" si="315"/>
        <v>35093298.869999997</v>
      </c>
      <c r="K5242" s="41">
        <f t="shared" si="315"/>
        <v>19243972.210000001</v>
      </c>
      <c r="L5242" s="41">
        <f t="shared" si="315"/>
        <v>20491333.789999999</v>
      </c>
      <c r="M5242" s="41">
        <f t="shared" si="315"/>
        <v>24821593.609999999</v>
      </c>
      <c r="N5242" s="41">
        <f>SUM(N5243:N5247)</f>
        <v>18821019.859999999</v>
      </c>
      <c r="O5242" s="41">
        <f>SUM(O5243:O5247)</f>
        <v>35293100.259999998</v>
      </c>
      <c r="P5242" s="41">
        <f>+P5243+P5244+P5245+P5246+P5247</f>
        <v>234487444.34999999</v>
      </c>
      <c r="Q5242" s="41"/>
    </row>
    <row r="5243" spans="1:17" x14ac:dyDescent="0.25">
      <c r="A5243" s="313"/>
      <c r="B5243" s="314" t="s">
        <v>10</v>
      </c>
      <c r="C5243" s="315"/>
      <c r="D5243" s="315"/>
      <c r="E5243" s="40"/>
      <c r="F5243" s="45">
        <v>15498663.82</v>
      </c>
      <c r="G5243" s="45">
        <v>17005330.489999998</v>
      </c>
      <c r="H5243" s="45">
        <v>17606859.66</v>
      </c>
      <c r="I5243" s="45">
        <v>18184491.079999998</v>
      </c>
      <c r="J5243" s="45">
        <v>17215245.579999998</v>
      </c>
      <c r="K5243" s="45">
        <v>16144830.49</v>
      </c>
      <c r="L5243" s="45">
        <v>17362417.469999999</v>
      </c>
      <c r="M5243" s="45">
        <v>21693141.989999998</v>
      </c>
      <c r="N5243" s="45">
        <v>15670518.539999999</v>
      </c>
      <c r="O5243" s="45">
        <v>17098947.16</v>
      </c>
      <c r="P5243" s="45">
        <f>SUM(F5243:O5243)</f>
        <v>173480446.27999997</v>
      </c>
      <c r="Q5243" s="45"/>
    </row>
    <row r="5244" spans="1:17" x14ac:dyDescent="0.25">
      <c r="A5244" s="313"/>
      <c r="B5244" s="314" t="s">
        <v>11</v>
      </c>
      <c r="C5244" s="315"/>
      <c r="D5244" s="315"/>
      <c r="E5244" s="40"/>
      <c r="F5244" s="45">
        <v>740000</v>
      </c>
      <c r="G5244" s="45">
        <v>700000</v>
      </c>
      <c r="H5244" s="45">
        <v>735000</v>
      </c>
      <c r="I5244" s="45">
        <v>735000</v>
      </c>
      <c r="J5244" s="45">
        <v>15482441.92</v>
      </c>
      <c r="K5244" s="45">
        <v>725000</v>
      </c>
      <c r="L5244" s="45">
        <v>740000</v>
      </c>
      <c r="M5244" s="45">
        <v>740000</v>
      </c>
      <c r="N5244" s="45">
        <v>740000</v>
      </c>
      <c r="O5244" s="45">
        <v>15798988.810000001</v>
      </c>
      <c r="P5244" s="45">
        <f>SUM(F5244:O5244)</f>
        <v>37136430.730000004</v>
      </c>
      <c r="Q5244" s="45"/>
    </row>
    <row r="5245" spans="1:17" x14ac:dyDescent="0.25">
      <c r="A5245" s="313"/>
      <c r="B5245" s="314" t="s">
        <v>212</v>
      </c>
      <c r="C5245" s="318"/>
      <c r="D5245" s="318"/>
      <c r="E5245" s="40"/>
      <c r="F5245" s="45">
        <v>0</v>
      </c>
      <c r="G5245" s="45">
        <v>0</v>
      </c>
      <c r="H5245" s="45">
        <v>0</v>
      </c>
      <c r="I5245" s="45">
        <v>0</v>
      </c>
      <c r="J5245" s="45">
        <v>0</v>
      </c>
      <c r="K5245" s="45">
        <v>0</v>
      </c>
      <c r="L5245" s="45">
        <v>0</v>
      </c>
      <c r="M5245" s="45">
        <v>0</v>
      </c>
      <c r="N5245" s="45">
        <v>0</v>
      </c>
      <c r="O5245" s="45">
        <v>0</v>
      </c>
      <c r="P5245" s="45">
        <f>SUM(F5245:O5245)</f>
        <v>0</v>
      </c>
      <c r="Q5245" s="45"/>
    </row>
    <row r="5246" spans="1:17" x14ac:dyDescent="0.25">
      <c r="A5246" s="313"/>
      <c r="B5246" s="314" t="s">
        <v>213</v>
      </c>
      <c r="C5246" s="318"/>
      <c r="D5246" s="318"/>
      <c r="E5246" s="40"/>
      <c r="F5246" s="45">
        <v>0</v>
      </c>
      <c r="G5246" s="45">
        <v>0</v>
      </c>
      <c r="H5246" s="45">
        <v>0</v>
      </c>
      <c r="I5246" s="45">
        <v>0</v>
      </c>
      <c r="J5246" s="45">
        <v>0</v>
      </c>
      <c r="K5246" s="45">
        <v>0</v>
      </c>
      <c r="L5246" s="45">
        <v>0</v>
      </c>
      <c r="M5246" s="45">
        <v>0</v>
      </c>
      <c r="N5246" s="45">
        <v>0</v>
      </c>
      <c r="O5246" s="45">
        <v>0</v>
      </c>
      <c r="P5246" s="45">
        <f>SUM(F5246:O5246)</f>
        <v>0</v>
      </c>
      <c r="Q5246" s="45"/>
    </row>
    <row r="5247" spans="1:17" x14ac:dyDescent="0.25">
      <c r="A5247" s="313"/>
      <c r="B5247" s="378" t="s">
        <v>214</v>
      </c>
      <c r="C5247" s="378"/>
      <c r="D5247" s="378"/>
      <c r="E5247" s="40"/>
      <c r="F5247" s="45">
        <v>2385316.77</v>
      </c>
      <c r="G5247" s="45">
        <v>2388803.94</v>
      </c>
      <c r="H5247" s="45">
        <v>2358005.12</v>
      </c>
      <c r="I5247" s="45">
        <v>2385654.87</v>
      </c>
      <c r="J5247" s="45">
        <v>2395611.37</v>
      </c>
      <c r="K5247" s="45">
        <v>2374141.7200000002</v>
      </c>
      <c r="L5247" s="45">
        <v>2388916.3199999998</v>
      </c>
      <c r="M5247" s="45">
        <v>2388451.62</v>
      </c>
      <c r="N5247" s="45">
        <v>2410501.3199999998</v>
      </c>
      <c r="O5247" s="45">
        <v>2395164.29</v>
      </c>
      <c r="P5247" s="45">
        <f>SUM(F5247:O5247)</f>
        <v>23870567.34</v>
      </c>
      <c r="Q5247" s="45"/>
    </row>
    <row r="5248" spans="1:17" x14ac:dyDescent="0.25">
      <c r="A5248" s="316" t="s">
        <v>12</v>
      </c>
      <c r="B5248" s="320" t="s">
        <v>13</v>
      </c>
      <c r="C5248" s="315"/>
      <c r="D5248" s="40"/>
      <c r="E5248" s="40"/>
      <c r="F5248" s="41">
        <f>SUM(F5249:F5258)</f>
        <v>5552129.5299999993</v>
      </c>
      <c r="G5248" s="41">
        <f t="shared" ref="G5248:M5248" si="316">SUM(G5249:G5260)</f>
        <v>1747749.42</v>
      </c>
      <c r="H5248" s="41">
        <f t="shared" si="316"/>
        <v>3658215.06</v>
      </c>
      <c r="I5248" s="41">
        <f t="shared" si="316"/>
        <v>3628142.7399999998</v>
      </c>
      <c r="J5248" s="41">
        <f t="shared" si="316"/>
        <v>2227347.54</v>
      </c>
      <c r="K5248" s="41">
        <f t="shared" si="316"/>
        <v>4773279.9700000007</v>
      </c>
      <c r="L5248" s="41">
        <f t="shared" si="316"/>
        <v>3560473.34</v>
      </c>
      <c r="M5248" s="41">
        <f t="shared" si="316"/>
        <v>3175758.3200000003</v>
      </c>
      <c r="N5248" s="41">
        <f>SUM(N5249:N5260)</f>
        <v>5664546.4399999995</v>
      </c>
      <c r="O5248" s="41">
        <f>SUM(O5249:O5260)</f>
        <v>1686749.79</v>
      </c>
      <c r="P5248" s="41">
        <f>SUM(P5249:P5260)</f>
        <v>35674392.149999999</v>
      </c>
      <c r="Q5248" s="41"/>
    </row>
    <row r="5249" spans="1:17" x14ac:dyDescent="0.25">
      <c r="A5249" s="313"/>
      <c r="B5249" s="314" t="s">
        <v>14</v>
      </c>
      <c r="C5249" s="315"/>
      <c r="D5249" s="315"/>
      <c r="E5249" s="40"/>
      <c r="F5249" s="45">
        <f>1174780.96+0.05</f>
        <v>1174781.01</v>
      </c>
      <c r="G5249" s="45">
        <v>19970.990000000002</v>
      </c>
      <c r="H5249" s="45">
        <v>1046309.13</v>
      </c>
      <c r="I5249" s="45">
        <v>43359.199999999997</v>
      </c>
      <c r="J5249" s="45">
        <v>531923.43000000005</v>
      </c>
      <c r="K5249" s="45">
        <v>807832.19</v>
      </c>
      <c r="L5249" s="45">
        <v>885012.1</v>
      </c>
      <c r="M5249" s="45">
        <v>563383.94999999995</v>
      </c>
      <c r="N5249" s="45">
        <v>638820.96</v>
      </c>
      <c r="O5249" s="45">
        <v>0</v>
      </c>
      <c r="P5249" s="45">
        <f t="shared" ref="P5249:P5260" si="317">SUM(F5249:O5249)</f>
        <v>5711392.96</v>
      </c>
      <c r="Q5249" s="45"/>
    </row>
    <row r="5250" spans="1:17" x14ac:dyDescent="0.25">
      <c r="A5250" s="321"/>
      <c r="B5250" s="322" t="s">
        <v>15</v>
      </c>
      <c r="C5250" s="378"/>
      <c r="D5250" s="378"/>
      <c r="E5250" s="40"/>
      <c r="F5250" s="45">
        <v>177000</v>
      </c>
      <c r="G5250" s="45">
        <v>177000</v>
      </c>
      <c r="H5250" s="45">
        <v>230100</v>
      </c>
      <c r="I5250" s="45">
        <v>194700</v>
      </c>
      <c r="J5250" s="45">
        <v>17700</v>
      </c>
      <c r="K5250" s="45">
        <v>194700</v>
      </c>
      <c r="L5250" s="45">
        <v>194700</v>
      </c>
      <c r="M5250" s="45">
        <v>194700</v>
      </c>
      <c r="N5250" s="45">
        <v>371700</v>
      </c>
      <c r="O5250" s="45">
        <v>17700</v>
      </c>
      <c r="P5250" s="45">
        <f t="shared" si="317"/>
        <v>1770000</v>
      </c>
      <c r="Q5250" s="45"/>
    </row>
    <row r="5251" spans="1:17" x14ac:dyDescent="0.25">
      <c r="A5251" s="313"/>
      <c r="B5251" s="314" t="s">
        <v>16</v>
      </c>
      <c r="C5251" s="315"/>
      <c r="D5251" s="315"/>
      <c r="E5251" s="40"/>
      <c r="F5251" s="45">
        <v>0</v>
      </c>
      <c r="G5251" s="45">
        <v>190315</v>
      </c>
      <c r="H5251" s="45">
        <v>0</v>
      </c>
      <c r="I5251" s="45">
        <v>246555</v>
      </c>
      <c r="J5251" s="45">
        <v>45650</v>
      </c>
      <c r="K5251" s="45">
        <v>434460</v>
      </c>
      <c r="L5251" s="45">
        <v>0</v>
      </c>
      <c r="M5251" s="45">
        <v>204942.5</v>
      </c>
      <c r="N5251" s="45">
        <v>346150</v>
      </c>
      <c r="O5251" s="45">
        <v>97400</v>
      </c>
      <c r="P5251" s="45">
        <f t="shared" si="317"/>
        <v>1565472.5</v>
      </c>
      <c r="Q5251" s="45"/>
    </row>
    <row r="5252" spans="1:17" x14ac:dyDescent="0.25">
      <c r="A5252" s="313"/>
      <c r="B5252" s="378" t="s">
        <v>17</v>
      </c>
      <c r="C5252" s="378"/>
      <c r="D5252" s="378"/>
      <c r="E5252" s="40"/>
      <c r="F5252" s="45">
        <v>0</v>
      </c>
      <c r="G5252" s="45">
        <v>0</v>
      </c>
      <c r="H5252" s="45">
        <v>50000</v>
      </c>
      <c r="I5252" s="45">
        <v>0</v>
      </c>
      <c r="J5252" s="45">
        <v>0</v>
      </c>
      <c r="K5252" s="45">
        <v>100000</v>
      </c>
      <c r="L5252" s="45">
        <v>0</v>
      </c>
      <c r="M5252" s="45">
        <v>0</v>
      </c>
      <c r="N5252" s="45">
        <v>0</v>
      </c>
      <c r="O5252" s="45">
        <v>0</v>
      </c>
      <c r="P5252" s="45">
        <f t="shared" si="317"/>
        <v>150000</v>
      </c>
      <c r="Q5252" s="45"/>
    </row>
    <row r="5253" spans="1:17" x14ac:dyDescent="0.25">
      <c r="A5253" s="313"/>
      <c r="B5253" s="314" t="s">
        <v>18</v>
      </c>
      <c r="C5253" s="315"/>
      <c r="D5253" s="315"/>
      <c r="E5253" s="52"/>
      <c r="F5253" s="45">
        <v>1120643.4099999999</v>
      </c>
      <c r="G5253" s="45">
        <v>727643.43</v>
      </c>
      <c r="H5253" s="45">
        <v>898861.43</v>
      </c>
      <c r="I5253" s="45">
        <v>1975184.47</v>
      </c>
      <c r="J5253" s="45">
        <v>1256674.1100000001</v>
      </c>
      <c r="K5253" s="45">
        <v>1418192.51</v>
      </c>
      <c r="L5253" s="45">
        <v>1253198.8999999999</v>
      </c>
      <c r="M5253" s="45">
        <v>1460806.42</v>
      </c>
      <c r="N5253" s="45">
        <v>2199197.73</v>
      </c>
      <c r="O5253" s="45">
        <v>908867.79</v>
      </c>
      <c r="P5253" s="45">
        <f t="shared" si="317"/>
        <v>13219270.199999999</v>
      </c>
      <c r="Q5253" s="45"/>
    </row>
    <row r="5254" spans="1:17" x14ac:dyDescent="0.25">
      <c r="A5254" s="313"/>
      <c r="B5254" s="314" t="s">
        <v>19</v>
      </c>
      <c r="C5254" s="315"/>
      <c r="D5254" s="315"/>
      <c r="E5254" s="40"/>
      <c r="F5254" s="45">
        <v>2526165.11</v>
      </c>
      <c r="G5254" s="45">
        <v>0</v>
      </c>
      <c r="H5254" s="45">
        <v>209323</v>
      </c>
      <c r="I5254" s="45">
        <v>118940</v>
      </c>
      <c r="J5254" s="45">
        <v>103910</v>
      </c>
      <c r="K5254" s="45">
        <v>103910</v>
      </c>
      <c r="L5254" s="45">
        <v>102731</v>
      </c>
      <c r="M5254" s="45">
        <v>77681</v>
      </c>
      <c r="N5254" s="45">
        <v>0</v>
      </c>
      <c r="O5254" s="45">
        <v>161040</v>
      </c>
      <c r="P5254" s="45">
        <f t="shared" si="317"/>
        <v>3403700.11</v>
      </c>
      <c r="Q5254" s="45"/>
    </row>
    <row r="5255" spans="1:17" x14ac:dyDescent="0.25">
      <c r="A5255" s="313"/>
      <c r="B5255" s="314" t="s">
        <v>197</v>
      </c>
      <c r="C5255" s="315"/>
      <c r="D5255" s="315"/>
      <c r="E5255" s="40"/>
      <c r="F5255" s="45">
        <v>0</v>
      </c>
      <c r="G5255" s="45">
        <v>0</v>
      </c>
      <c r="H5255" s="45">
        <v>0</v>
      </c>
      <c r="I5255" s="45">
        <v>0</v>
      </c>
      <c r="J5255" s="45">
        <v>0</v>
      </c>
      <c r="K5255" s="45">
        <v>0</v>
      </c>
      <c r="L5255" s="45">
        <v>0</v>
      </c>
      <c r="M5255" s="45">
        <v>0</v>
      </c>
      <c r="N5255" s="45">
        <v>0</v>
      </c>
      <c r="O5255" s="45">
        <v>0</v>
      </c>
      <c r="P5255" s="45">
        <f t="shared" si="317"/>
        <v>0</v>
      </c>
      <c r="Q5255" s="45"/>
    </row>
    <row r="5256" spans="1:17" x14ac:dyDescent="0.25">
      <c r="A5256" s="313"/>
      <c r="B5256" s="322" t="s">
        <v>20</v>
      </c>
      <c r="C5256" s="315"/>
      <c r="D5256" s="315"/>
      <c r="E5256" s="40"/>
      <c r="F5256" s="45">
        <v>249830</v>
      </c>
      <c r="G5256" s="45">
        <v>398000</v>
      </c>
      <c r="H5256" s="45">
        <v>249970</v>
      </c>
      <c r="I5256" s="45">
        <v>249950</v>
      </c>
      <c r="J5256" s="45">
        <v>250250</v>
      </c>
      <c r="K5256" s="45">
        <v>251104</v>
      </c>
      <c r="L5256" s="45">
        <v>256555.6</v>
      </c>
      <c r="M5256" s="45">
        <v>238242</v>
      </c>
      <c r="N5256" s="45">
        <v>250471.99</v>
      </c>
      <c r="O5256" s="45">
        <v>250042</v>
      </c>
      <c r="P5256" s="45">
        <f t="shared" si="317"/>
        <v>2644415.59</v>
      </c>
      <c r="Q5256" s="45"/>
    </row>
    <row r="5257" spans="1:17" x14ac:dyDescent="0.25">
      <c r="A5257" s="313"/>
      <c r="B5257" s="378" t="s">
        <v>21</v>
      </c>
      <c r="C5257" s="378"/>
      <c r="D5257" s="378"/>
      <c r="E5257" s="378"/>
      <c r="F5257" s="45">
        <v>0</v>
      </c>
      <c r="G5257" s="45">
        <v>0</v>
      </c>
      <c r="H5257" s="45">
        <v>0</v>
      </c>
      <c r="I5257" s="45">
        <v>0</v>
      </c>
      <c r="J5257" s="45">
        <v>0</v>
      </c>
      <c r="K5257" s="45">
        <v>0</v>
      </c>
      <c r="L5257" s="45">
        <v>0</v>
      </c>
      <c r="M5257" s="45">
        <v>0</v>
      </c>
      <c r="N5257" s="45">
        <v>0</v>
      </c>
      <c r="O5257" s="45">
        <v>0</v>
      </c>
      <c r="P5257" s="45">
        <f t="shared" si="317"/>
        <v>0</v>
      </c>
      <c r="Q5257" s="45"/>
    </row>
    <row r="5258" spans="1:17" x14ac:dyDescent="0.25">
      <c r="A5258" s="313"/>
      <c r="B5258" s="322" t="s">
        <v>22</v>
      </c>
      <c r="C5258" s="378"/>
      <c r="D5258" s="378"/>
      <c r="E5258" s="378"/>
      <c r="F5258" s="45">
        <v>303710</v>
      </c>
      <c r="G5258" s="45">
        <v>0</v>
      </c>
      <c r="H5258" s="45">
        <v>274000</v>
      </c>
      <c r="I5258" s="45">
        <v>124000</v>
      </c>
      <c r="J5258" s="45">
        <v>21240</v>
      </c>
      <c r="K5258" s="45">
        <v>452400</v>
      </c>
      <c r="L5258" s="45">
        <v>576250.74</v>
      </c>
      <c r="M5258" s="45">
        <v>436002.45</v>
      </c>
      <c r="N5258" s="45">
        <v>1039940</v>
      </c>
      <c r="O5258" s="45">
        <v>251700</v>
      </c>
      <c r="P5258" s="45">
        <f t="shared" si="317"/>
        <v>3479243.19</v>
      </c>
      <c r="Q5258" s="45"/>
    </row>
    <row r="5259" spans="1:17" x14ac:dyDescent="0.25">
      <c r="A5259" s="313"/>
      <c r="B5259" s="322" t="s">
        <v>23</v>
      </c>
      <c r="C5259" s="378"/>
      <c r="D5259" s="378"/>
      <c r="E5259" s="40"/>
      <c r="F5259" s="45">
        <v>0</v>
      </c>
      <c r="G5259" s="45">
        <v>0</v>
      </c>
      <c r="H5259" s="45">
        <v>0</v>
      </c>
      <c r="I5259" s="45">
        <v>0</v>
      </c>
      <c r="J5259" s="45">
        <v>0</v>
      </c>
      <c r="K5259" s="45">
        <v>0</v>
      </c>
      <c r="L5259" s="45">
        <v>0</v>
      </c>
      <c r="M5259" s="45">
        <v>0</v>
      </c>
      <c r="N5259" s="45">
        <v>0</v>
      </c>
      <c r="O5259" s="45">
        <v>0</v>
      </c>
      <c r="P5259" s="45">
        <f t="shared" si="317"/>
        <v>0</v>
      </c>
      <c r="Q5259" s="45"/>
    </row>
    <row r="5260" spans="1:17" x14ac:dyDescent="0.25">
      <c r="A5260" s="313"/>
      <c r="B5260" s="378" t="s">
        <v>215</v>
      </c>
      <c r="C5260" s="378"/>
      <c r="D5260" s="378"/>
      <c r="E5260" s="40"/>
      <c r="F5260" s="45">
        <v>0</v>
      </c>
      <c r="G5260" s="45">
        <v>234820</v>
      </c>
      <c r="H5260" s="45">
        <v>699651.5</v>
      </c>
      <c r="I5260" s="45">
        <v>675454.07</v>
      </c>
      <c r="J5260" s="45">
        <v>0</v>
      </c>
      <c r="K5260" s="45">
        <v>1010681.27</v>
      </c>
      <c r="L5260" s="45">
        <v>292025</v>
      </c>
      <c r="M5260" s="45">
        <v>0</v>
      </c>
      <c r="N5260" s="45">
        <v>818265.76</v>
      </c>
      <c r="O5260" s="45">
        <v>0</v>
      </c>
      <c r="P5260" s="45">
        <f t="shared" si="317"/>
        <v>3730897.5999999996</v>
      </c>
      <c r="Q5260" s="45"/>
    </row>
    <row r="5261" spans="1:17" x14ac:dyDescent="0.25">
      <c r="A5261" s="316" t="s">
        <v>24</v>
      </c>
      <c r="B5261" s="320" t="s">
        <v>25</v>
      </c>
      <c r="C5261" s="315"/>
      <c r="D5261" s="40"/>
      <c r="E5261" s="40"/>
      <c r="F5261" s="41">
        <f>+F5264+F5262+F5263+F5265+F5266+F5267+F5268</f>
        <v>1895053.54</v>
      </c>
      <c r="G5261" s="41">
        <f>+G5264+G5262+G5263+G5265+G5266+G5267+G5268+G5271</f>
        <v>1509152.9300000002</v>
      </c>
      <c r="H5261" s="41">
        <f>+H5264+H5262+H5263+H5265+H5266+H5267+H5268+H5271</f>
        <v>191904.38</v>
      </c>
      <c r="I5261" s="41">
        <f t="shared" ref="I5261:M5261" si="318">SUM(I5262:I5271)</f>
        <v>2717212.2</v>
      </c>
      <c r="J5261" s="41">
        <f t="shared" si="318"/>
        <v>6823929.9800000004</v>
      </c>
      <c r="K5261" s="41">
        <f t="shared" si="318"/>
        <v>843875.46</v>
      </c>
      <c r="L5261" s="41">
        <f t="shared" si="318"/>
        <v>2547508.36</v>
      </c>
      <c r="M5261" s="41">
        <f t="shared" si="318"/>
        <v>4326560.0599999996</v>
      </c>
      <c r="N5261" s="41">
        <f>SUM(N5262:N5271)</f>
        <v>5982776.3900000006</v>
      </c>
      <c r="O5261" s="41">
        <f>SUM(O5262:O5271)</f>
        <v>1243700</v>
      </c>
      <c r="P5261" s="41">
        <f t="shared" ref="P5261" si="319">SUM(P5262:P5271)</f>
        <v>28081673.299999997</v>
      </c>
      <c r="Q5261" s="41"/>
    </row>
    <row r="5262" spans="1:17" x14ac:dyDescent="0.25">
      <c r="A5262" s="313"/>
      <c r="B5262" s="378" t="s">
        <v>216</v>
      </c>
      <c r="C5262" s="378"/>
      <c r="D5262" s="378"/>
      <c r="E5262" s="40"/>
      <c r="F5262" s="45">
        <v>132297.19</v>
      </c>
      <c r="G5262" s="45">
        <v>159401.37</v>
      </c>
      <c r="H5262" s="45">
        <v>150924.28</v>
      </c>
      <c r="I5262" s="45">
        <v>181569.2</v>
      </c>
      <c r="J5262" s="45">
        <v>118318.14</v>
      </c>
      <c r="K5262" s="45">
        <v>221075.46</v>
      </c>
      <c r="L5262" s="45">
        <v>659508.36</v>
      </c>
      <c r="M5262" s="45">
        <v>1360000</v>
      </c>
      <c r="N5262" s="45">
        <v>392000</v>
      </c>
      <c r="O5262" s="45">
        <v>0</v>
      </c>
      <c r="P5262" s="45">
        <f t="shared" ref="P5262:P5271" si="320">SUM(F5262:O5262)</f>
        <v>3375094</v>
      </c>
      <c r="Q5262" s="45"/>
    </row>
    <row r="5263" spans="1:17" x14ac:dyDescent="0.25">
      <c r="A5263" s="313"/>
      <c r="B5263" s="314" t="s">
        <v>26</v>
      </c>
      <c r="C5263" s="315"/>
      <c r="D5263" s="315"/>
      <c r="E5263" s="40"/>
      <c r="F5263" s="45">
        <v>151545.63</v>
      </c>
      <c r="G5263" s="45">
        <v>0</v>
      </c>
      <c r="H5263" s="45">
        <v>0</v>
      </c>
      <c r="I5263" s="45">
        <v>139605.79999999999</v>
      </c>
      <c r="J5263" s="45">
        <v>236401.2</v>
      </c>
      <c r="K5263" s="45">
        <v>0</v>
      </c>
      <c r="L5263" s="45">
        <v>0</v>
      </c>
      <c r="M5263" s="45">
        <v>0</v>
      </c>
      <c r="N5263" s="45">
        <v>1947</v>
      </c>
      <c r="O5263" s="45">
        <v>0</v>
      </c>
      <c r="P5263" s="45">
        <f t="shared" si="320"/>
        <v>529499.63</v>
      </c>
      <c r="Q5263" s="45"/>
    </row>
    <row r="5264" spans="1:17" x14ac:dyDescent="0.25">
      <c r="A5264" s="313"/>
      <c r="B5264" s="378" t="s">
        <v>217</v>
      </c>
      <c r="C5264" s="378"/>
      <c r="D5264" s="378"/>
      <c r="E5264" s="40"/>
      <c r="F5264" s="45">
        <v>0</v>
      </c>
      <c r="G5264" s="45">
        <v>0</v>
      </c>
      <c r="H5264" s="45">
        <v>0</v>
      </c>
      <c r="I5264" s="45">
        <v>0</v>
      </c>
      <c r="J5264" s="45">
        <v>1888</v>
      </c>
      <c r="K5264" s="45">
        <v>0</v>
      </c>
      <c r="L5264" s="45">
        <v>0</v>
      </c>
      <c r="M5264" s="45">
        <v>0</v>
      </c>
      <c r="N5264" s="45">
        <v>284675</v>
      </c>
      <c r="O5264" s="45">
        <v>0</v>
      </c>
      <c r="P5264" s="45">
        <f t="shared" si="320"/>
        <v>286563</v>
      </c>
      <c r="Q5264" s="45"/>
    </row>
    <row r="5265" spans="1:17" x14ac:dyDescent="0.25">
      <c r="A5265" s="313"/>
      <c r="B5265" s="378" t="s">
        <v>27</v>
      </c>
      <c r="C5265" s="378"/>
      <c r="D5265" s="378"/>
      <c r="E5265" s="40"/>
      <c r="F5265" s="45">
        <v>0</v>
      </c>
      <c r="G5265" s="45">
        <v>0</v>
      </c>
      <c r="H5265" s="45">
        <v>0</v>
      </c>
      <c r="I5265" s="45">
        <v>0</v>
      </c>
      <c r="J5265" s="45">
        <v>0</v>
      </c>
      <c r="K5265" s="45">
        <v>0</v>
      </c>
      <c r="L5265" s="45">
        <v>0</v>
      </c>
      <c r="M5265" s="45">
        <v>0</v>
      </c>
      <c r="N5265" s="45">
        <v>0</v>
      </c>
      <c r="O5265" s="45">
        <v>0</v>
      </c>
      <c r="P5265" s="45">
        <f t="shared" si="320"/>
        <v>0</v>
      </c>
      <c r="Q5265" s="45"/>
    </row>
    <row r="5266" spans="1:17" x14ac:dyDescent="0.25">
      <c r="A5266" s="313"/>
      <c r="B5266" s="378" t="s">
        <v>218</v>
      </c>
      <c r="C5266" s="378"/>
      <c r="D5266" s="378"/>
      <c r="E5266" s="40"/>
      <c r="F5266" s="45">
        <v>0</v>
      </c>
      <c r="G5266" s="45">
        <v>0</v>
      </c>
      <c r="H5266" s="45">
        <v>0</v>
      </c>
      <c r="I5266" s="45">
        <v>0</v>
      </c>
      <c r="J5266" s="45">
        <v>132031.38</v>
      </c>
      <c r="K5266" s="45">
        <v>0</v>
      </c>
      <c r="L5266" s="45">
        <v>0</v>
      </c>
      <c r="M5266" s="45">
        <v>261110.97</v>
      </c>
      <c r="N5266" s="45">
        <v>1947</v>
      </c>
      <c r="O5266" s="45">
        <v>0</v>
      </c>
      <c r="P5266" s="45">
        <f t="shared" si="320"/>
        <v>395089.35</v>
      </c>
      <c r="Q5266" s="45"/>
    </row>
    <row r="5267" spans="1:17" x14ac:dyDescent="0.25">
      <c r="A5267" s="313"/>
      <c r="B5267" s="378" t="s">
        <v>219</v>
      </c>
      <c r="C5267" s="378"/>
      <c r="D5267" s="378"/>
      <c r="E5267" s="40"/>
      <c r="F5267" s="45">
        <v>0</v>
      </c>
      <c r="G5267" s="45">
        <v>0</v>
      </c>
      <c r="H5267" s="45">
        <v>0</v>
      </c>
      <c r="I5267" s="45">
        <v>0</v>
      </c>
      <c r="J5267" s="45">
        <v>1899919.22</v>
      </c>
      <c r="K5267" s="45">
        <v>0</v>
      </c>
      <c r="L5267" s="45">
        <v>0</v>
      </c>
      <c r="M5267" s="45">
        <v>1360462.5</v>
      </c>
      <c r="N5267" s="45">
        <v>245476.45</v>
      </c>
      <c r="O5267" s="45">
        <v>0</v>
      </c>
      <c r="P5267" s="45">
        <f t="shared" si="320"/>
        <v>3505858.17</v>
      </c>
      <c r="Q5267" s="45"/>
    </row>
    <row r="5268" spans="1:17" x14ac:dyDescent="0.25">
      <c r="A5268" s="313"/>
      <c r="B5268" s="322" t="s">
        <v>200</v>
      </c>
      <c r="C5268" s="378"/>
      <c r="D5268" s="378"/>
      <c r="E5268" s="40"/>
      <c r="F5268" s="45">
        <v>1611210.72</v>
      </c>
      <c r="G5268" s="45">
        <v>1324027.56</v>
      </c>
      <c r="H5268" s="45">
        <v>40980.1</v>
      </c>
      <c r="I5268" s="45">
        <v>1255400</v>
      </c>
      <c r="J5268" s="45">
        <v>3006443.62</v>
      </c>
      <c r="K5268" s="45">
        <v>622800</v>
      </c>
      <c r="L5268" s="45">
        <v>1888000</v>
      </c>
      <c r="M5268" s="45">
        <v>325590.95</v>
      </c>
      <c r="N5268" s="45">
        <v>2923787.45</v>
      </c>
      <c r="O5268" s="45">
        <v>1243700</v>
      </c>
      <c r="P5268" s="45">
        <f t="shared" si="320"/>
        <v>14241940.399999999</v>
      </c>
      <c r="Q5268" s="45"/>
    </row>
    <row r="5269" spans="1:17" x14ac:dyDescent="0.25">
      <c r="A5269" s="313"/>
      <c r="B5269" s="54" t="s">
        <v>30</v>
      </c>
      <c r="C5269" s="378"/>
      <c r="D5269" s="378"/>
      <c r="E5269" s="54"/>
      <c r="F5269" s="45">
        <v>0</v>
      </c>
      <c r="G5269" s="45">
        <v>0</v>
      </c>
      <c r="H5269" s="45">
        <v>0</v>
      </c>
      <c r="I5269" s="45">
        <v>0</v>
      </c>
      <c r="J5269" s="45">
        <v>0</v>
      </c>
      <c r="K5269" s="45">
        <v>0</v>
      </c>
      <c r="L5269" s="45">
        <v>0</v>
      </c>
      <c r="M5269" s="45">
        <v>0</v>
      </c>
      <c r="N5269" s="45">
        <v>0</v>
      </c>
      <c r="O5269" s="45">
        <v>0</v>
      </c>
      <c r="P5269" s="45">
        <f t="shared" si="320"/>
        <v>0</v>
      </c>
      <c r="Q5269" s="45"/>
    </row>
    <row r="5270" spans="1:17" x14ac:dyDescent="0.25">
      <c r="A5270" s="313"/>
      <c r="B5270" s="54" t="s">
        <v>31</v>
      </c>
      <c r="C5270" s="378"/>
      <c r="D5270" s="378"/>
      <c r="E5270" s="54"/>
      <c r="F5270" s="45">
        <v>0</v>
      </c>
      <c r="G5270" s="45">
        <v>0</v>
      </c>
      <c r="H5270" s="45">
        <v>0</v>
      </c>
      <c r="I5270" s="45">
        <v>0</v>
      </c>
      <c r="J5270" s="45">
        <v>0</v>
      </c>
      <c r="K5270" s="45">
        <v>0</v>
      </c>
      <c r="L5270" s="45">
        <v>0</v>
      </c>
      <c r="M5270" s="45">
        <v>0</v>
      </c>
      <c r="N5270" s="45">
        <v>0</v>
      </c>
      <c r="O5270" s="45">
        <v>0</v>
      </c>
      <c r="P5270" s="45">
        <f t="shared" si="320"/>
        <v>0</v>
      </c>
      <c r="Q5270" s="45"/>
    </row>
    <row r="5271" spans="1:17" x14ac:dyDescent="0.25">
      <c r="A5271" s="313"/>
      <c r="B5271" s="378" t="s">
        <v>32</v>
      </c>
      <c r="C5271" s="378"/>
      <c r="D5271" s="378"/>
      <c r="E5271" s="40"/>
      <c r="F5271" s="45">
        <v>0</v>
      </c>
      <c r="G5271" s="45">
        <v>25724</v>
      </c>
      <c r="H5271" s="45">
        <v>0</v>
      </c>
      <c r="I5271" s="45">
        <v>1140637.2</v>
      </c>
      <c r="J5271" s="45">
        <v>1428928.42</v>
      </c>
      <c r="K5271" s="45">
        <v>0</v>
      </c>
      <c r="L5271" s="45">
        <v>0</v>
      </c>
      <c r="M5271" s="45">
        <v>1019395.64</v>
      </c>
      <c r="N5271" s="45">
        <v>2132943.4900000002</v>
      </c>
      <c r="O5271" s="45">
        <v>0</v>
      </c>
      <c r="P5271" s="45">
        <f t="shared" si="320"/>
        <v>5747628.75</v>
      </c>
      <c r="Q5271" s="45"/>
    </row>
    <row r="5272" spans="1:17" x14ac:dyDescent="0.25">
      <c r="A5272" s="316" t="s">
        <v>33</v>
      </c>
      <c r="B5272" s="320" t="s">
        <v>34</v>
      </c>
      <c r="C5272" s="315"/>
      <c r="D5272" s="40"/>
      <c r="E5272" s="40"/>
      <c r="F5272" s="41">
        <v>0</v>
      </c>
      <c r="G5272" s="41">
        <v>0</v>
      </c>
      <c r="H5272" s="41">
        <v>0</v>
      </c>
      <c r="I5272" s="41">
        <v>0</v>
      </c>
      <c r="J5272" s="41">
        <v>0</v>
      </c>
      <c r="K5272" s="41">
        <v>0</v>
      </c>
      <c r="L5272" s="41">
        <v>0</v>
      </c>
      <c r="M5272" s="41">
        <v>0</v>
      </c>
      <c r="N5272" s="41">
        <v>0</v>
      </c>
      <c r="O5272" s="41">
        <v>0</v>
      </c>
      <c r="P5272" s="41">
        <v>0</v>
      </c>
      <c r="Q5272" s="41"/>
    </row>
    <row r="5273" spans="1:17" x14ac:dyDescent="0.25">
      <c r="A5273" s="313"/>
      <c r="B5273" s="411" t="s">
        <v>35</v>
      </c>
      <c r="C5273" s="411"/>
      <c r="D5273" s="411"/>
      <c r="E5273" s="411"/>
      <c r="F5273" s="45">
        <v>0</v>
      </c>
      <c r="G5273" s="45">
        <v>0</v>
      </c>
      <c r="H5273" s="45">
        <v>0</v>
      </c>
      <c r="I5273" s="45">
        <v>0</v>
      </c>
      <c r="J5273" s="45">
        <v>0</v>
      </c>
      <c r="K5273" s="45">
        <v>0</v>
      </c>
      <c r="L5273" s="45">
        <v>0</v>
      </c>
      <c r="M5273" s="45">
        <v>0</v>
      </c>
      <c r="N5273" s="45">
        <v>0</v>
      </c>
      <c r="O5273" s="45">
        <v>0</v>
      </c>
      <c r="P5273" s="45">
        <f>SUM(F5273:M5273)</f>
        <v>0</v>
      </c>
      <c r="Q5273" s="45"/>
    </row>
    <row r="5274" spans="1:17" x14ac:dyDescent="0.25">
      <c r="A5274" s="313"/>
      <c r="B5274" s="322" t="s">
        <v>36</v>
      </c>
      <c r="C5274" s="378"/>
      <c r="D5274" s="378"/>
      <c r="E5274" s="378"/>
      <c r="F5274" s="45">
        <v>0</v>
      </c>
      <c r="G5274" s="45">
        <v>0</v>
      </c>
      <c r="H5274" s="45">
        <v>0</v>
      </c>
      <c r="I5274" s="45">
        <v>0</v>
      </c>
      <c r="J5274" s="45">
        <v>0</v>
      </c>
      <c r="K5274" s="45">
        <v>0</v>
      </c>
      <c r="L5274" s="45">
        <v>0</v>
      </c>
      <c r="M5274" s="45">
        <v>0</v>
      </c>
      <c r="N5274" s="45">
        <v>0</v>
      </c>
      <c r="O5274" s="45">
        <v>0</v>
      </c>
      <c r="P5274" s="45">
        <f>SUM(F5274:M5274)</f>
        <v>0</v>
      </c>
      <c r="Q5274" s="45"/>
    </row>
    <row r="5275" spans="1:17" x14ac:dyDescent="0.25">
      <c r="A5275" s="313"/>
      <c r="B5275" s="322" t="s">
        <v>37</v>
      </c>
      <c r="C5275" s="378"/>
      <c r="D5275" s="378"/>
      <c r="E5275" s="40"/>
      <c r="F5275" s="45">
        <v>0</v>
      </c>
      <c r="G5275" s="45">
        <v>0</v>
      </c>
      <c r="H5275" s="45">
        <v>0</v>
      </c>
      <c r="I5275" s="45">
        <v>0</v>
      </c>
      <c r="J5275" s="45">
        <v>0</v>
      </c>
      <c r="K5275" s="45">
        <v>0</v>
      </c>
      <c r="L5275" s="45">
        <v>0</v>
      </c>
      <c r="M5275" s="45">
        <v>0</v>
      </c>
      <c r="N5275" s="45">
        <v>0</v>
      </c>
      <c r="O5275" s="45">
        <v>0</v>
      </c>
      <c r="P5275" s="45">
        <f t="shared" ref="P5275:P5284" si="321">SUM(F5275:F5275)</f>
        <v>0</v>
      </c>
      <c r="Q5275" s="45"/>
    </row>
    <row r="5276" spans="1:17" x14ac:dyDescent="0.25">
      <c r="A5276" s="313"/>
      <c r="B5276" s="322" t="s">
        <v>38</v>
      </c>
      <c r="C5276" s="378"/>
      <c r="D5276" s="378"/>
      <c r="E5276" s="40"/>
      <c r="F5276" s="45">
        <v>0</v>
      </c>
      <c r="G5276" s="45">
        <v>0</v>
      </c>
      <c r="H5276" s="45">
        <v>0</v>
      </c>
      <c r="I5276" s="45">
        <v>0</v>
      </c>
      <c r="J5276" s="45">
        <v>0</v>
      </c>
      <c r="K5276" s="45">
        <v>0</v>
      </c>
      <c r="L5276" s="45">
        <v>0</v>
      </c>
      <c r="M5276" s="45">
        <v>0</v>
      </c>
      <c r="N5276" s="45">
        <v>0</v>
      </c>
      <c r="O5276" s="45">
        <v>0</v>
      </c>
      <c r="P5276" s="45">
        <f t="shared" si="321"/>
        <v>0</v>
      </c>
      <c r="Q5276" s="45"/>
    </row>
    <row r="5277" spans="1:17" x14ac:dyDescent="0.25">
      <c r="A5277" s="313"/>
      <c r="B5277" s="322" t="s">
        <v>39</v>
      </c>
      <c r="C5277" s="378"/>
      <c r="D5277" s="378"/>
      <c r="E5277" s="40"/>
      <c r="F5277" s="45">
        <v>0</v>
      </c>
      <c r="G5277" s="45">
        <v>0</v>
      </c>
      <c r="H5277" s="45">
        <v>0</v>
      </c>
      <c r="I5277" s="45">
        <v>0</v>
      </c>
      <c r="J5277" s="45">
        <v>0</v>
      </c>
      <c r="K5277" s="45">
        <v>0</v>
      </c>
      <c r="L5277" s="45">
        <v>0</v>
      </c>
      <c r="M5277" s="45">
        <v>0</v>
      </c>
      <c r="N5277" s="45">
        <v>0</v>
      </c>
      <c r="O5277" s="45">
        <v>0</v>
      </c>
      <c r="P5277" s="45">
        <f t="shared" si="321"/>
        <v>0</v>
      </c>
      <c r="Q5277" s="45"/>
    </row>
    <row r="5278" spans="1:17" x14ac:dyDescent="0.25">
      <c r="A5278" s="313"/>
      <c r="B5278" s="322" t="s">
        <v>40</v>
      </c>
      <c r="C5278" s="378"/>
      <c r="D5278" s="378"/>
      <c r="E5278" s="40"/>
      <c r="F5278" s="45">
        <v>0</v>
      </c>
      <c r="G5278" s="45">
        <v>0</v>
      </c>
      <c r="H5278" s="45">
        <v>0</v>
      </c>
      <c r="I5278" s="45">
        <v>0</v>
      </c>
      <c r="J5278" s="45">
        <v>0</v>
      </c>
      <c r="K5278" s="45">
        <v>0</v>
      </c>
      <c r="L5278" s="45">
        <v>0</v>
      </c>
      <c r="M5278" s="45">
        <v>0</v>
      </c>
      <c r="N5278" s="45">
        <v>0</v>
      </c>
      <c r="O5278" s="45">
        <v>0</v>
      </c>
      <c r="P5278" s="45">
        <f t="shared" si="321"/>
        <v>0</v>
      </c>
      <c r="Q5278" s="45"/>
    </row>
    <row r="5279" spans="1:17" x14ac:dyDescent="0.25">
      <c r="A5279" s="313"/>
      <c r="B5279" s="322" t="s">
        <v>41</v>
      </c>
      <c r="C5279" s="378"/>
      <c r="D5279" s="378"/>
      <c r="E5279" s="40"/>
      <c r="F5279" s="45">
        <v>0</v>
      </c>
      <c r="G5279" s="45">
        <v>0</v>
      </c>
      <c r="H5279" s="45">
        <v>0</v>
      </c>
      <c r="I5279" s="45">
        <v>0</v>
      </c>
      <c r="J5279" s="45">
        <v>0</v>
      </c>
      <c r="K5279" s="45">
        <v>0</v>
      </c>
      <c r="L5279" s="45">
        <v>0</v>
      </c>
      <c r="M5279" s="45">
        <v>0</v>
      </c>
      <c r="N5279" s="45">
        <v>0</v>
      </c>
      <c r="O5279" s="45">
        <v>0</v>
      </c>
      <c r="P5279" s="45">
        <f t="shared" si="321"/>
        <v>0</v>
      </c>
      <c r="Q5279" s="45"/>
    </row>
    <row r="5280" spans="1:17" x14ac:dyDescent="0.25">
      <c r="A5280" s="313"/>
      <c r="B5280" s="322" t="s">
        <v>42</v>
      </c>
      <c r="C5280" s="378"/>
      <c r="D5280" s="378"/>
      <c r="E5280" s="40"/>
      <c r="F5280" s="45">
        <v>0</v>
      </c>
      <c r="G5280" s="45">
        <v>0</v>
      </c>
      <c r="H5280" s="45">
        <v>0</v>
      </c>
      <c r="I5280" s="45">
        <v>0</v>
      </c>
      <c r="J5280" s="45">
        <v>0</v>
      </c>
      <c r="K5280" s="45">
        <v>0</v>
      </c>
      <c r="L5280" s="45">
        <v>0</v>
      </c>
      <c r="M5280" s="45">
        <v>0</v>
      </c>
      <c r="N5280" s="45">
        <v>0</v>
      </c>
      <c r="O5280" s="45">
        <v>0</v>
      </c>
      <c r="P5280" s="45">
        <f t="shared" si="321"/>
        <v>0</v>
      </c>
      <c r="Q5280" s="45"/>
    </row>
    <row r="5281" spans="1:17" x14ac:dyDescent="0.25">
      <c r="A5281" s="313"/>
      <c r="B5281" s="322" t="s">
        <v>41</v>
      </c>
      <c r="C5281" s="378"/>
      <c r="D5281" s="378"/>
      <c r="E5281" s="40"/>
      <c r="F5281" s="45">
        <v>0</v>
      </c>
      <c r="G5281" s="45">
        <v>0</v>
      </c>
      <c r="H5281" s="45">
        <v>0</v>
      </c>
      <c r="I5281" s="45">
        <v>0</v>
      </c>
      <c r="J5281" s="45">
        <v>0</v>
      </c>
      <c r="K5281" s="45">
        <v>0</v>
      </c>
      <c r="L5281" s="45">
        <v>0</v>
      </c>
      <c r="M5281" s="45">
        <v>0</v>
      </c>
      <c r="N5281" s="45">
        <v>0</v>
      </c>
      <c r="O5281" s="45">
        <v>0</v>
      </c>
      <c r="P5281" s="45">
        <f t="shared" si="321"/>
        <v>0</v>
      </c>
      <c r="Q5281" s="45"/>
    </row>
    <row r="5282" spans="1:17" x14ac:dyDescent="0.25">
      <c r="A5282" s="55"/>
      <c r="B5282" s="40" t="s">
        <v>43</v>
      </c>
      <c r="C5282" s="40"/>
      <c r="D5282" s="40"/>
      <c r="E5282" s="40"/>
      <c r="F5282" s="45">
        <v>0</v>
      </c>
      <c r="G5282" s="45">
        <v>0</v>
      </c>
      <c r="H5282" s="45">
        <v>0</v>
      </c>
      <c r="I5282" s="45">
        <v>0</v>
      </c>
      <c r="J5282" s="45">
        <v>0</v>
      </c>
      <c r="K5282" s="45">
        <v>0</v>
      </c>
      <c r="L5282" s="45">
        <v>0</v>
      </c>
      <c r="M5282" s="45">
        <v>0</v>
      </c>
      <c r="N5282" s="45">
        <v>0</v>
      </c>
      <c r="O5282" s="45">
        <v>0</v>
      </c>
      <c r="P5282" s="45">
        <f t="shared" si="321"/>
        <v>0</v>
      </c>
      <c r="Q5282" s="45"/>
    </row>
    <row r="5283" spans="1:17" x14ac:dyDescent="0.25">
      <c r="A5283" s="55"/>
      <c r="B5283" s="40" t="s">
        <v>44</v>
      </c>
      <c r="C5283" s="40"/>
      <c r="D5283" s="40"/>
      <c r="E5283" s="40"/>
      <c r="F5283" s="45">
        <v>0</v>
      </c>
      <c r="G5283" s="45">
        <v>0</v>
      </c>
      <c r="H5283" s="45">
        <v>0</v>
      </c>
      <c r="I5283" s="45">
        <v>0</v>
      </c>
      <c r="J5283" s="45">
        <v>0</v>
      </c>
      <c r="K5283" s="45">
        <v>0</v>
      </c>
      <c r="L5283" s="45">
        <v>0</v>
      </c>
      <c r="M5283" s="45">
        <v>0</v>
      </c>
      <c r="N5283" s="45">
        <v>0</v>
      </c>
      <c r="O5283" s="45">
        <v>0</v>
      </c>
      <c r="P5283" s="45">
        <f t="shared" si="321"/>
        <v>0</v>
      </c>
      <c r="Q5283" s="45"/>
    </row>
    <row r="5284" spans="1:17" x14ac:dyDescent="0.25">
      <c r="A5284" s="55"/>
      <c r="B5284" s="40" t="s">
        <v>45</v>
      </c>
      <c r="C5284" s="40"/>
      <c r="D5284" s="40"/>
      <c r="E5284" s="40"/>
      <c r="F5284" s="45">
        <v>0</v>
      </c>
      <c r="G5284" s="45">
        <v>0</v>
      </c>
      <c r="H5284" s="45">
        <v>0</v>
      </c>
      <c r="I5284" s="45">
        <v>0</v>
      </c>
      <c r="J5284" s="45">
        <v>0</v>
      </c>
      <c r="K5284" s="45">
        <v>0</v>
      </c>
      <c r="L5284" s="45">
        <v>0</v>
      </c>
      <c r="M5284" s="45">
        <v>0</v>
      </c>
      <c r="N5284" s="45">
        <v>0</v>
      </c>
      <c r="O5284" s="45">
        <v>0</v>
      </c>
      <c r="P5284" s="45">
        <f t="shared" si="321"/>
        <v>0</v>
      </c>
      <c r="Q5284" s="45"/>
    </row>
    <row r="5285" spans="1:17" x14ac:dyDescent="0.25">
      <c r="A5285" s="323" t="s">
        <v>46</v>
      </c>
      <c r="B5285" s="52" t="s">
        <v>47</v>
      </c>
      <c r="C5285" s="40"/>
      <c r="D5285" s="40"/>
      <c r="E5285" s="40"/>
      <c r="F5285" s="41">
        <v>0</v>
      </c>
      <c r="G5285" s="41">
        <v>0</v>
      </c>
      <c r="H5285" s="41">
        <v>0</v>
      </c>
      <c r="I5285" s="41">
        <v>0</v>
      </c>
      <c r="J5285" s="41">
        <v>0</v>
      </c>
      <c r="K5285" s="41">
        <v>0</v>
      </c>
      <c r="L5285" s="41">
        <v>0</v>
      </c>
      <c r="M5285" s="41">
        <v>0</v>
      </c>
      <c r="N5285" s="41">
        <v>0</v>
      </c>
      <c r="O5285" s="41">
        <v>0</v>
      </c>
      <c r="P5285" s="41">
        <v>0</v>
      </c>
      <c r="Q5285" s="41"/>
    </row>
    <row r="5286" spans="1:17" x14ac:dyDescent="0.25">
      <c r="A5286" s="55"/>
      <c r="B5286" s="40" t="s">
        <v>48</v>
      </c>
      <c r="C5286" s="40"/>
      <c r="D5286" s="40"/>
      <c r="E5286" s="40"/>
      <c r="F5286" s="45">
        <v>0</v>
      </c>
      <c r="G5286" s="45">
        <v>0</v>
      </c>
      <c r="H5286" s="45">
        <v>0</v>
      </c>
      <c r="I5286" s="45">
        <v>0</v>
      </c>
      <c r="J5286" s="45">
        <v>0</v>
      </c>
      <c r="K5286" s="45">
        <v>0</v>
      </c>
      <c r="L5286" s="45">
        <v>0</v>
      </c>
      <c r="M5286" s="45">
        <v>0</v>
      </c>
      <c r="N5286" s="45">
        <v>0</v>
      </c>
      <c r="O5286" s="45">
        <v>0</v>
      </c>
      <c r="P5286" s="45">
        <f t="shared" ref="P5286:P5297" si="322">SUM(F5286:F5286)</f>
        <v>0</v>
      </c>
      <c r="Q5286" s="45"/>
    </row>
    <row r="5287" spans="1:17" x14ac:dyDescent="0.25">
      <c r="A5287" s="55"/>
      <c r="B5287" s="40" t="s">
        <v>49</v>
      </c>
      <c r="C5287" s="40"/>
      <c r="D5287" s="40"/>
      <c r="E5287" s="40"/>
      <c r="F5287" s="45">
        <v>0</v>
      </c>
      <c r="G5287" s="45">
        <v>0</v>
      </c>
      <c r="H5287" s="45">
        <v>0</v>
      </c>
      <c r="I5287" s="45">
        <v>0</v>
      </c>
      <c r="J5287" s="45">
        <v>0</v>
      </c>
      <c r="K5287" s="45">
        <v>0</v>
      </c>
      <c r="L5287" s="45">
        <v>0</v>
      </c>
      <c r="M5287" s="45">
        <v>0</v>
      </c>
      <c r="N5287" s="45">
        <v>0</v>
      </c>
      <c r="O5287" s="45">
        <v>0</v>
      </c>
      <c r="P5287" s="45">
        <f t="shared" si="322"/>
        <v>0</v>
      </c>
      <c r="Q5287" s="45"/>
    </row>
    <row r="5288" spans="1:17" x14ac:dyDescent="0.25">
      <c r="A5288" s="55"/>
      <c r="B5288" s="40" t="s">
        <v>37</v>
      </c>
      <c r="C5288" s="40"/>
      <c r="D5288" s="40"/>
      <c r="E5288" s="40"/>
      <c r="F5288" s="45">
        <v>0</v>
      </c>
      <c r="G5288" s="45">
        <v>0</v>
      </c>
      <c r="H5288" s="45">
        <v>0</v>
      </c>
      <c r="I5288" s="45">
        <v>0</v>
      </c>
      <c r="J5288" s="45">
        <v>0</v>
      </c>
      <c r="K5288" s="45">
        <v>0</v>
      </c>
      <c r="L5288" s="45">
        <v>0</v>
      </c>
      <c r="M5288" s="45">
        <v>0</v>
      </c>
      <c r="N5288" s="45">
        <v>0</v>
      </c>
      <c r="O5288" s="45">
        <v>0</v>
      </c>
      <c r="P5288" s="45">
        <f t="shared" si="322"/>
        <v>0</v>
      </c>
      <c r="Q5288" s="45"/>
    </row>
    <row r="5289" spans="1:17" x14ac:dyDescent="0.25">
      <c r="A5289" s="55"/>
      <c r="B5289" s="40" t="s">
        <v>50</v>
      </c>
      <c r="C5289" s="40"/>
      <c r="D5289" s="40"/>
      <c r="E5289" s="40"/>
      <c r="F5289" s="45">
        <v>0</v>
      </c>
      <c r="G5289" s="45">
        <v>0</v>
      </c>
      <c r="H5289" s="45">
        <v>0</v>
      </c>
      <c r="I5289" s="45">
        <v>0</v>
      </c>
      <c r="J5289" s="45">
        <v>0</v>
      </c>
      <c r="K5289" s="45">
        <v>0</v>
      </c>
      <c r="L5289" s="45">
        <v>0</v>
      </c>
      <c r="M5289" s="45">
        <v>0</v>
      </c>
      <c r="N5289" s="45">
        <v>0</v>
      </c>
      <c r="O5289" s="45">
        <v>0</v>
      </c>
      <c r="P5289" s="45">
        <f t="shared" si="322"/>
        <v>0</v>
      </c>
      <c r="Q5289" s="45"/>
    </row>
    <row r="5290" spans="1:17" x14ac:dyDescent="0.25">
      <c r="A5290" s="55"/>
      <c r="B5290" s="40" t="s">
        <v>39</v>
      </c>
      <c r="C5290" s="40"/>
      <c r="D5290" s="40"/>
      <c r="E5290" s="40"/>
      <c r="F5290" s="45">
        <v>0</v>
      </c>
      <c r="G5290" s="45">
        <v>0</v>
      </c>
      <c r="H5290" s="45">
        <v>0</v>
      </c>
      <c r="I5290" s="45">
        <v>0</v>
      </c>
      <c r="J5290" s="45">
        <v>0</v>
      </c>
      <c r="K5290" s="45">
        <v>0</v>
      </c>
      <c r="L5290" s="45">
        <v>0</v>
      </c>
      <c r="M5290" s="45">
        <v>0</v>
      </c>
      <c r="N5290" s="45">
        <v>0</v>
      </c>
      <c r="O5290" s="45">
        <v>0</v>
      </c>
      <c r="P5290" s="45">
        <f t="shared" si="322"/>
        <v>0</v>
      </c>
      <c r="Q5290" s="45"/>
    </row>
    <row r="5291" spans="1:17" x14ac:dyDescent="0.25">
      <c r="A5291" s="323"/>
      <c r="B5291" s="40" t="s">
        <v>51</v>
      </c>
      <c r="C5291" s="40"/>
      <c r="D5291" s="40"/>
      <c r="E5291" s="40"/>
      <c r="F5291" s="45">
        <v>0</v>
      </c>
      <c r="G5291" s="45">
        <v>0</v>
      </c>
      <c r="H5291" s="45">
        <v>0</v>
      </c>
      <c r="I5291" s="45">
        <v>0</v>
      </c>
      <c r="J5291" s="45">
        <v>0</v>
      </c>
      <c r="K5291" s="45">
        <v>0</v>
      </c>
      <c r="L5291" s="45">
        <v>0</v>
      </c>
      <c r="M5291" s="45">
        <v>0</v>
      </c>
      <c r="N5291" s="45">
        <v>0</v>
      </c>
      <c r="O5291" s="45">
        <v>0</v>
      </c>
      <c r="P5291" s="45">
        <f t="shared" si="322"/>
        <v>0</v>
      </c>
      <c r="Q5291" s="45"/>
    </row>
    <row r="5292" spans="1:17" x14ac:dyDescent="0.25">
      <c r="A5292" s="55"/>
      <c r="B5292" s="322" t="s">
        <v>41</v>
      </c>
      <c r="C5292" s="322"/>
      <c r="D5292" s="322"/>
      <c r="E5292" s="322"/>
      <c r="F5292" s="45">
        <v>0</v>
      </c>
      <c r="G5292" s="45">
        <v>0</v>
      </c>
      <c r="H5292" s="45">
        <v>0</v>
      </c>
      <c r="I5292" s="45">
        <v>0</v>
      </c>
      <c r="J5292" s="45">
        <v>0</v>
      </c>
      <c r="K5292" s="45">
        <v>0</v>
      </c>
      <c r="L5292" s="45">
        <v>0</v>
      </c>
      <c r="M5292" s="45">
        <v>0</v>
      </c>
      <c r="N5292" s="45">
        <v>0</v>
      </c>
      <c r="O5292" s="45">
        <v>0</v>
      </c>
      <c r="P5292" s="45">
        <f t="shared" si="322"/>
        <v>0</v>
      </c>
      <c r="Q5292" s="45"/>
    </row>
    <row r="5293" spans="1:17" x14ac:dyDescent="0.25">
      <c r="A5293" s="313"/>
      <c r="B5293" s="322" t="s">
        <v>52</v>
      </c>
      <c r="C5293" s="322"/>
      <c r="D5293" s="322"/>
      <c r="E5293" s="322"/>
      <c r="F5293" s="45">
        <v>0</v>
      </c>
      <c r="G5293" s="45">
        <v>0</v>
      </c>
      <c r="H5293" s="45">
        <v>0</v>
      </c>
      <c r="I5293" s="45">
        <v>0</v>
      </c>
      <c r="J5293" s="45">
        <v>0</v>
      </c>
      <c r="K5293" s="45">
        <v>0</v>
      </c>
      <c r="L5293" s="45">
        <v>0</v>
      </c>
      <c r="M5293" s="45">
        <v>0</v>
      </c>
      <c r="N5293" s="45">
        <v>0</v>
      </c>
      <c r="O5293" s="45">
        <v>0</v>
      </c>
      <c r="P5293" s="45">
        <f t="shared" si="322"/>
        <v>0</v>
      </c>
      <c r="Q5293" s="45"/>
    </row>
    <row r="5294" spans="1:17" x14ac:dyDescent="0.25">
      <c r="A5294" s="313"/>
      <c r="B5294" s="322" t="s">
        <v>41</v>
      </c>
      <c r="C5294" s="322"/>
      <c r="D5294" s="322"/>
      <c r="E5294" s="322"/>
      <c r="F5294" s="45">
        <v>0</v>
      </c>
      <c r="G5294" s="45">
        <v>0</v>
      </c>
      <c r="H5294" s="45">
        <v>0</v>
      </c>
      <c r="I5294" s="45">
        <v>0</v>
      </c>
      <c r="J5294" s="45">
        <v>0</v>
      </c>
      <c r="K5294" s="45">
        <v>0</v>
      </c>
      <c r="L5294" s="45">
        <v>0</v>
      </c>
      <c r="M5294" s="45">
        <v>0</v>
      </c>
      <c r="N5294" s="45">
        <v>0</v>
      </c>
      <c r="O5294" s="45">
        <v>0</v>
      </c>
      <c r="P5294" s="45">
        <f t="shared" si="322"/>
        <v>0</v>
      </c>
      <c r="Q5294" s="45"/>
    </row>
    <row r="5295" spans="1:17" x14ac:dyDescent="0.25">
      <c r="A5295" s="313"/>
      <c r="B5295" s="322" t="s">
        <v>53</v>
      </c>
      <c r="C5295" s="322"/>
      <c r="D5295" s="322"/>
      <c r="E5295" s="322"/>
      <c r="F5295" s="45">
        <v>0</v>
      </c>
      <c r="G5295" s="45">
        <v>0</v>
      </c>
      <c r="H5295" s="45">
        <v>0</v>
      </c>
      <c r="I5295" s="45">
        <v>0</v>
      </c>
      <c r="J5295" s="45">
        <v>0</v>
      </c>
      <c r="K5295" s="45">
        <v>0</v>
      </c>
      <c r="L5295" s="45">
        <v>0</v>
      </c>
      <c r="M5295" s="45">
        <v>0</v>
      </c>
      <c r="N5295" s="45">
        <v>0</v>
      </c>
      <c r="O5295" s="45">
        <v>0</v>
      </c>
      <c r="P5295" s="45">
        <f t="shared" si="322"/>
        <v>0</v>
      </c>
      <c r="Q5295" s="45"/>
    </row>
    <row r="5296" spans="1:17" x14ac:dyDescent="0.25">
      <c r="A5296" s="313"/>
      <c r="B5296" s="322" t="s">
        <v>54</v>
      </c>
      <c r="C5296" s="322"/>
      <c r="D5296" s="322"/>
      <c r="E5296" s="322"/>
      <c r="F5296" s="45">
        <v>0</v>
      </c>
      <c r="G5296" s="45">
        <v>0</v>
      </c>
      <c r="H5296" s="45">
        <v>0</v>
      </c>
      <c r="I5296" s="45">
        <v>0</v>
      </c>
      <c r="J5296" s="45">
        <v>0</v>
      </c>
      <c r="K5296" s="45">
        <v>0</v>
      </c>
      <c r="L5296" s="45">
        <v>0</v>
      </c>
      <c r="M5296" s="45">
        <v>0</v>
      </c>
      <c r="N5296" s="45">
        <v>0</v>
      </c>
      <c r="O5296" s="45">
        <v>0</v>
      </c>
      <c r="P5296" s="45">
        <f t="shared" si="322"/>
        <v>0</v>
      </c>
      <c r="Q5296" s="45"/>
    </row>
    <row r="5297" spans="1:17" x14ac:dyDescent="0.25">
      <c r="A5297" s="313"/>
      <c r="B5297" s="322" t="s">
        <v>45</v>
      </c>
      <c r="C5297" s="322"/>
      <c r="D5297" s="322"/>
      <c r="E5297" s="322"/>
      <c r="F5297" s="45">
        <v>0</v>
      </c>
      <c r="G5297" s="45">
        <v>0</v>
      </c>
      <c r="H5297" s="45">
        <v>0</v>
      </c>
      <c r="I5297" s="45">
        <v>0</v>
      </c>
      <c r="J5297" s="45">
        <v>0</v>
      </c>
      <c r="K5297" s="45">
        <v>0</v>
      </c>
      <c r="L5297" s="45">
        <v>0</v>
      </c>
      <c r="M5297" s="45">
        <v>0</v>
      </c>
      <c r="N5297" s="45">
        <v>0</v>
      </c>
      <c r="O5297" s="45">
        <v>0</v>
      </c>
      <c r="P5297" s="45">
        <f t="shared" si="322"/>
        <v>0</v>
      </c>
      <c r="Q5297" s="45"/>
    </row>
    <row r="5298" spans="1:17" x14ac:dyDescent="0.25">
      <c r="A5298" s="79" t="s">
        <v>55</v>
      </c>
      <c r="B5298" s="2" t="s">
        <v>56</v>
      </c>
      <c r="C5298" s="322"/>
      <c r="D5298" s="322"/>
      <c r="E5298" s="322"/>
      <c r="F5298" s="41">
        <v>0</v>
      </c>
      <c r="G5298" s="41">
        <v>0</v>
      </c>
      <c r="H5298" s="41">
        <v>0</v>
      </c>
      <c r="I5298" s="41">
        <f>SUM(I5299:I5305)</f>
        <v>1159744.8999999999</v>
      </c>
      <c r="J5298" s="41">
        <f t="shared" ref="J5298:O5298" si="323">SUM(J5299:J5307)</f>
        <v>1815040.8499999999</v>
      </c>
      <c r="K5298" s="41">
        <f t="shared" si="323"/>
        <v>0</v>
      </c>
      <c r="L5298" s="41">
        <f t="shared" si="323"/>
        <v>0</v>
      </c>
      <c r="M5298" s="41">
        <f t="shared" si="323"/>
        <v>20617.2</v>
      </c>
      <c r="N5298" s="41">
        <f t="shared" si="323"/>
        <v>1215368.69</v>
      </c>
      <c r="O5298" s="41">
        <f t="shared" si="323"/>
        <v>0</v>
      </c>
      <c r="P5298" s="41">
        <f>SUM(P5299:P5308)</f>
        <v>4210771.6399999997</v>
      </c>
      <c r="Q5298" s="41"/>
    </row>
    <row r="5299" spans="1:17" x14ac:dyDescent="0.25">
      <c r="A5299" s="313"/>
      <c r="B5299" s="322" t="s">
        <v>57</v>
      </c>
      <c r="C5299" s="322"/>
      <c r="D5299" s="322"/>
      <c r="E5299" s="322"/>
      <c r="F5299" s="45">
        <v>0</v>
      </c>
      <c r="G5299" s="45">
        <v>0</v>
      </c>
      <c r="H5299" s="45">
        <v>0</v>
      </c>
      <c r="I5299" s="45">
        <v>21210.5</v>
      </c>
      <c r="J5299" s="45">
        <v>875847.31</v>
      </c>
      <c r="K5299" s="45">
        <v>0</v>
      </c>
      <c r="L5299" s="45">
        <v>0</v>
      </c>
      <c r="M5299" s="45">
        <v>0</v>
      </c>
      <c r="N5299" s="45">
        <v>726331.2</v>
      </c>
      <c r="O5299" s="45">
        <v>0</v>
      </c>
      <c r="P5299" s="45">
        <f t="shared" ref="P5299:P5309" si="324">SUM(F5299:O5299)</f>
        <v>1623389.01</v>
      </c>
      <c r="Q5299" s="45"/>
    </row>
    <row r="5300" spans="1:17" x14ac:dyDescent="0.25">
      <c r="A5300" s="313"/>
      <c r="B5300" s="322" t="s">
        <v>58</v>
      </c>
      <c r="C5300" s="322"/>
      <c r="D5300" s="322"/>
      <c r="E5300" s="322"/>
      <c r="F5300" s="45">
        <v>0</v>
      </c>
      <c r="G5300" s="45">
        <v>0</v>
      </c>
      <c r="H5300" s="45">
        <v>0</v>
      </c>
      <c r="I5300" s="45">
        <v>0</v>
      </c>
      <c r="J5300" s="45">
        <v>331824.11</v>
      </c>
      <c r="K5300" s="45">
        <v>0</v>
      </c>
      <c r="L5300" s="45">
        <v>0</v>
      </c>
      <c r="M5300" s="45">
        <v>0</v>
      </c>
      <c r="N5300" s="45">
        <v>208311.18</v>
      </c>
      <c r="O5300" s="45">
        <v>0</v>
      </c>
      <c r="P5300" s="45">
        <f t="shared" si="324"/>
        <v>540135.29</v>
      </c>
      <c r="Q5300" s="45"/>
    </row>
    <row r="5301" spans="1:17" x14ac:dyDescent="0.25">
      <c r="A5301" s="313"/>
      <c r="B5301" s="322" t="s">
        <v>59</v>
      </c>
      <c r="C5301" s="322"/>
      <c r="D5301" s="322"/>
      <c r="E5301" s="322"/>
      <c r="F5301" s="45">
        <v>0</v>
      </c>
      <c r="G5301" s="45">
        <v>0</v>
      </c>
      <c r="H5301" s="45">
        <v>0</v>
      </c>
      <c r="I5301" s="45">
        <v>69734.399999999994</v>
      </c>
      <c r="J5301" s="45">
        <v>3398.4</v>
      </c>
      <c r="K5301" s="45">
        <v>0</v>
      </c>
      <c r="L5301" s="45">
        <v>0</v>
      </c>
      <c r="M5301" s="45">
        <v>0</v>
      </c>
      <c r="N5301" s="45">
        <v>0</v>
      </c>
      <c r="O5301" s="45">
        <v>0</v>
      </c>
      <c r="P5301" s="45">
        <f t="shared" si="324"/>
        <v>73132.799999999988</v>
      </c>
      <c r="Q5301" s="45"/>
    </row>
    <row r="5302" spans="1:17" x14ac:dyDescent="0.25">
      <c r="A5302" s="313"/>
      <c r="B5302" s="322" t="s">
        <v>60</v>
      </c>
      <c r="C5302" s="322"/>
      <c r="D5302" s="322"/>
      <c r="E5302" s="322"/>
      <c r="F5302" s="45">
        <v>0</v>
      </c>
      <c r="G5302" s="45">
        <v>0</v>
      </c>
      <c r="H5302" s="45">
        <v>0</v>
      </c>
      <c r="I5302" s="45">
        <v>0</v>
      </c>
      <c r="J5302" s="45">
        <v>27576.6</v>
      </c>
      <c r="K5302" s="45">
        <v>0</v>
      </c>
      <c r="L5302" s="45">
        <v>0</v>
      </c>
      <c r="M5302" s="45">
        <v>0</v>
      </c>
      <c r="N5302" s="45">
        <v>0</v>
      </c>
      <c r="O5302" s="45">
        <v>0</v>
      </c>
      <c r="P5302" s="45">
        <f t="shared" si="324"/>
        <v>27576.6</v>
      </c>
      <c r="Q5302" s="45"/>
    </row>
    <row r="5303" spans="1:17" x14ac:dyDescent="0.25">
      <c r="A5303" s="313"/>
      <c r="B5303" s="322" t="s">
        <v>61</v>
      </c>
      <c r="C5303" s="322"/>
      <c r="D5303" s="322"/>
      <c r="E5303" s="322"/>
      <c r="F5303" s="45">
        <v>0</v>
      </c>
      <c r="G5303" s="45">
        <v>0</v>
      </c>
      <c r="H5303" s="45">
        <v>0</v>
      </c>
      <c r="I5303" s="45">
        <v>0</v>
      </c>
      <c r="J5303" s="45">
        <v>0</v>
      </c>
      <c r="K5303" s="45">
        <v>0</v>
      </c>
      <c r="L5303" s="45">
        <v>0</v>
      </c>
      <c r="M5303" s="45">
        <v>0</v>
      </c>
      <c r="N5303" s="45">
        <v>0</v>
      </c>
      <c r="O5303" s="45">
        <v>0</v>
      </c>
      <c r="P5303" s="45">
        <f t="shared" si="324"/>
        <v>0</v>
      </c>
      <c r="Q5303" s="45"/>
    </row>
    <row r="5304" spans="1:17" x14ac:dyDescent="0.25">
      <c r="A5304" s="313"/>
      <c r="B5304" s="322" t="s">
        <v>62</v>
      </c>
      <c r="C5304" s="322"/>
      <c r="D5304" s="322"/>
      <c r="E5304" s="322"/>
      <c r="F5304" s="45">
        <v>0</v>
      </c>
      <c r="G5304" s="45">
        <v>0</v>
      </c>
      <c r="H5304" s="45">
        <v>0</v>
      </c>
      <c r="I5304" s="45">
        <v>1068800</v>
      </c>
      <c r="J5304" s="45">
        <v>497380.02</v>
      </c>
      <c r="K5304" s="45">
        <v>0</v>
      </c>
      <c r="L5304" s="45">
        <v>0</v>
      </c>
      <c r="M5304" s="45">
        <v>20617.2</v>
      </c>
      <c r="N5304" s="45">
        <v>43384.67</v>
      </c>
      <c r="O5304" s="45">
        <v>0</v>
      </c>
      <c r="P5304" s="45">
        <f t="shared" si="324"/>
        <v>1630181.89</v>
      </c>
      <c r="Q5304" s="45"/>
    </row>
    <row r="5305" spans="1:17" x14ac:dyDescent="0.25">
      <c r="A5305" s="313"/>
      <c r="B5305" s="322" t="s">
        <v>63</v>
      </c>
      <c r="C5305" s="322"/>
      <c r="D5305" s="322"/>
      <c r="E5305" s="322"/>
      <c r="F5305" s="45">
        <v>0</v>
      </c>
      <c r="G5305" s="45">
        <v>0</v>
      </c>
      <c r="H5305" s="45">
        <v>0</v>
      </c>
      <c r="I5305" s="45">
        <v>0</v>
      </c>
      <c r="J5305" s="45">
        <v>0</v>
      </c>
      <c r="K5305" s="45">
        <v>0</v>
      </c>
      <c r="L5305" s="45">
        <v>0</v>
      </c>
      <c r="M5305" s="45">
        <v>0</v>
      </c>
      <c r="N5305" s="45">
        <v>81473</v>
      </c>
      <c r="O5305" s="45">
        <v>0</v>
      </c>
      <c r="P5305" s="45">
        <f t="shared" si="324"/>
        <v>81473</v>
      </c>
      <c r="Q5305" s="45"/>
    </row>
    <row r="5306" spans="1:17" x14ac:dyDescent="0.25">
      <c r="A5306" s="313"/>
      <c r="B5306" s="322" t="s">
        <v>64</v>
      </c>
      <c r="C5306" s="322"/>
      <c r="D5306" s="322"/>
      <c r="E5306" s="322"/>
      <c r="F5306" s="45">
        <v>0</v>
      </c>
      <c r="G5306" s="45">
        <v>0</v>
      </c>
      <c r="H5306" s="45">
        <v>0</v>
      </c>
      <c r="I5306" s="45">
        <v>0</v>
      </c>
      <c r="J5306" s="45">
        <v>0</v>
      </c>
      <c r="K5306" s="45">
        <v>0</v>
      </c>
      <c r="L5306" s="45">
        <v>0</v>
      </c>
      <c r="M5306" s="45">
        <v>0</v>
      </c>
      <c r="N5306" s="45">
        <v>0</v>
      </c>
      <c r="O5306" s="45">
        <v>0</v>
      </c>
      <c r="P5306" s="45">
        <f t="shared" si="324"/>
        <v>0</v>
      </c>
      <c r="Q5306" s="45"/>
    </row>
    <row r="5307" spans="1:17" x14ac:dyDescent="0.25">
      <c r="A5307" s="313"/>
      <c r="B5307" s="322" t="s">
        <v>65</v>
      </c>
      <c r="C5307" s="322"/>
      <c r="D5307" s="322"/>
      <c r="E5307" s="322"/>
      <c r="F5307" s="45">
        <v>0</v>
      </c>
      <c r="G5307" s="45">
        <v>0</v>
      </c>
      <c r="H5307" s="45">
        <v>0</v>
      </c>
      <c r="I5307" s="45">
        <v>0</v>
      </c>
      <c r="J5307" s="45">
        <v>79014.41</v>
      </c>
      <c r="K5307" s="45">
        <v>0</v>
      </c>
      <c r="L5307" s="45">
        <v>0</v>
      </c>
      <c r="M5307" s="45">
        <v>0</v>
      </c>
      <c r="N5307" s="45">
        <v>155868.64000000001</v>
      </c>
      <c r="O5307" s="45">
        <v>0</v>
      </c>
      <c r="P5307" s="45">
        <f t="shared" si="324"/>
        <v>234883.05000000002</v>
      </c>
      <c r="Q5307" s="45"/>
    </row>
    <row r="5308" spans="1:17" x14ac:dyDescent="0.25">
      <c r="A5308" s="313"/>
      <c r="B5308" s="322" t="s">
        <v>66</v>
      </c>
      <c r="C5308" s="322"/>
      <c r="D5308" s="322"/>
      <c r="E5308" s="322"/>
      <c r="F5308" s="45">
        <v>0</v>
      </c>
      <c r="G5308" s="45">
        <v>0</v>
      </c>
      <c r="H5308" s="45">
        <v>0</v>
      </c>
      <c r="I5308" s="45">
        <v>0</v>
      </c>
      <c r="J5308" s="45">
        <v>0</v>
      </c>
      <c r="K5308" s="45">
        <v>0</v>
      </c>
      <c r="L5308" s="45">
        <v>0</v>
      </c>
      <c r="M5308" s="45">
        <v>0</v>
      </c>
      <c r="N5308" s="45">
        <v>0</v>
      </c>
      <c r="O5308" s="45">
        <v>0</v>
      </c>
      <c r="P5308" s="45">
        <f t="shared" si="324"/>
        <v>0</v>
      </c>
      <c r="Q5308" s="45"/>
    </row>
    <row r="5309" spans="1:17" x14ac:dyDescent="0.25">
      <c r="A5309" s="313"/>
      <c r="B5309" s="322" t="s">
        <v>67</v>
      </c>
      <c r="C5309" s="322"/>
      <c r="D5309" s="322"/>
      <c r="E5309" s="322"/>
      <c r="F5309" s="45">
        <v>0</v>
      </c>
      <c r="G5309" s="45">
        <v>0</v>
      </c>
      <c r="H5309" s="45">
        <v>0</v>
      </c>
      <c r="I5309" s="45">
        <v>0</v>
      </c>
      <c r="J5309" s="45">
        <v>0</v>
      </c>
      <c r="K5309" s="45">
        <v>0</v>
      </c>
      <c r="L5309" s="45">
        <v>0</v>
      </c>
      <c r="M5309" s="45">
        <v>0</v>
      </c>
      <c r="N5309" s="45">
        <v>0</v>
      </c>
      <c r="O5309" s="45">
        <v>0</v>
      </c>
      <c r="P5309" s="45">
        <f t="shared" si="324"/>
        <v>0</v>
      </c>
      <c r="Q5309" s="45"/>
    </row>
    <row r="5310" spans="1:17" x14ac:dyDescent="0.25">
      <c r="A5310" s="79" t="s">
        <v>68</v>
      </c>
      <c r="B5310" s="2" t="s">
        <v>69</v>
      </c>
      <c r="C5310" s="322"/>
      <c r="D5310" s="322"/>
      <c r="E5310" s="322"/>
      <c r="F5310" s="41">
        <v>0</v>
      </c>
      <c r="G5310" s="41">
        <v>0</v>
      </c>
      <c r="H5310" s="41">
        <v>0</v>
      </c>
      <c r="I5310" s="41">
        <v>0</v>
      </c>
      <c r="J5310" s="41">
        <v>0</v>
      </c>
      <c r="K5310" s="41">
        <v>0</v>
      </c>
      <c r="L5310" s="41">
        <v>0</v>
      </c>
      <c r="M5310" s="41">
        <v>0</v>
      </c>
      <c r="N5310" s="41">
        <v>0</v>
      </c>
      <c r="O5310" s="41">
        <v>0</v>
      </c>
      <c r="P5310" s="41">
        <v>0</v>
      </c>
      <c r="Q5310" s="41"/>
    </row>
    <row r="5311" spans="1:17" x14ac:dyDescent="0.25">
      <c r="A5311" s="79"/>
      <c r="B5311" s="322" t="s">
        <v>70</v>
      </c>
      <c r="C5311" s="322"/>
      <c r="D5311" s="322"/>
      <c r="E5311" s="322"/>
      <c r="F5311" s="45">
        <v>0</v>
      </c>
      <c r="G5311" s="45">
        <v>0</v>
      </c>
      <c r="H5311" s="45">
        <v>0</v>
      </c>
      <c r="I5311" s="45">
        <v>0</v>
      </c>
      <c r="J5311" s="45">
        <v>0</v>
      </c>
      <c r="K5311" s="45">
        <v>0</v>
      </c>
      <c r="L5311" s="45">
        <v>0</v>
      </c>
      <c r="M5311" s="45">
        <v>0</v>
      </c>
      <c r="N5311" s="45">
        <v>0</v>
      </c>
      <c r="O5311" s="45">
        <v>0</v>
      </c>
      <c r="P5311" s="45">
        <f>SUM(F5311:F5311)</f>
        <v>0</v>
      </c>
      <c r="Q5311" s="45"/>
    </row>
    <row r="5312" spans="1:17" x14ac:dyDescent="0.25">
      <c r="A5312" s="79"/>
      <c r="B5312" s="322" t="s">
        <v>71</v>
      </c>
      <c r="C5312" s="322"/>
      <c r="D5312" s="322"/>
      <c r="E5312" s="322"/>
      <c r="F5312" s="45">
        <v>0</v>
      </c>
      <c r="G5312" s="45">
        <v>0</v>
      </c>
      <c r="H5312" s="45">
        <v>0</v>
      </c>
      <c r="I5312" s="45">
        <v>0</v>
      </c>
      <c r="J5312" s="45">
        <v>0</v>
      </c>
      <c r="K5312" s="45">
        <v>0</v>
      </c>
      <c r="L5312" s="45">
        <v>0</v>
      </c>
      <c r="M5312" s="45">
        <v>0</v>
      </c>
      <c r="N5312" s="45">
        <v>0</v>
      </c>
      <c r="O5312" s="45">
        <v>0</v>
      </c>
      <c r="P5312" s="45">
        <f>SUM(F5312:F5312)</f>
        <v>0</v>
      </c>
      <c r="Q5312" s="45"/>
    </row>
    <row r="5313" spans="1:17" x14ac:dyDescent="0.25">
      <c r="A5313" s="79"/>
      <c r="B5313" s="322" t="s">
        <v>72</v>
      </c>
      <c r="C5313" s="322"/>
      <c r="D5313" s="322"/>
      <c r="E5313" s="322"/>
      <c r="F5313" s="45">
        <v>0</v>
      </c>
      <c r="G5313" s="45">
        <v>0</v>
      </c>
      <c r="H5313" s="45">
        <v>0</v>
      </c>
      <c r="I5313" s="45">
        <v>0</v>
      </c>
      <c r="J5313" s="45">
        <v>0</v>
      </c>
      <c r="K5313" s="45">
        <v>0</v>
      </c>
      <c r="L5313" s="45">
        <v>0</v>
      </c>
      <c r="M5313" s="45">
        <v>0</v>
      </c>
      <c r="N5313" s="45">
        <v>0</v>
      </c>
      <c r="O5313" s="45">
        <v>0</v>
      </c>
      <c r="P5313" s="45">
        <f>SUM(F5313:F5313)</f>
        <v>0</v>
      </c>
      <c r="Q5313" s="45"/>
    </row>
    <row r="5314" spans="1:17" x14ac:dyDescent="0.25">
      <c r="A5314" s="79"/>
      <c r="B5314" s="322" t="s">
        <v>73</v>
      </c>
      <c r="C5314" s="322"/>
      <c r="D5314" s="322"/>
      <c r="E5314" s="322"/>
      <c r="F5314" s="45">
        <v>0</v>
      </c>
      <c r="G5314" s="45">
        <v>0</v>
      </c>
      <c r="H5314" s="45">
        <v>0</v>
      </c>
      <c r="I5314" s="45">
        <v>0</v>
      </c>
      <c r="J5314" s="45">
        <v>0</v>
      </c>
      <c r="K5314" s="45">
        <v>0</v>
      </c>
      <c r="L5314" s="45">
        <v>0</v>
      </c>
      <c r="M5314" s="45">
        <v>0</v>
      </c>
      <c r="N5314" s="45">
        <v>0</v>
      </c>
      <c r="O5314" s="45">
        <v>0</v>
      </c>
      <c r="P5314" s="45">
        <f>SUM(F5314:F5314)</f>
        <v>0</v>
      </c>
      <c r="Q5314" s="45"/>
    </row>
    <row r="5315" spans="1:17" x14ac:dyDescent="0.25">
      <c r="A5315" s="79"/>
      <c r="B5315" s="322" t="s">
        <v>74</v>
      </c>
      <c r="C5315" s="322"/>
      <c r="D5315" s="322"/>
      <c r="E5315" s="322"/>
      <c r="F5315" s="45">
        <v>0</v>
      </c>
      <c r="G5315" s="45">
        <v>0</v>
      </c>
      <c r="H5315" s="45">
        <v>0</v>
      </c>
      <c r="I5315" s="45">
        <v>0</v>
      </c>
      <c r="J5315" s="45">
        <v>0</v>
      </c>
      <c r="K5315" s="45">
        <v>0</v>
      </c>
      <c r="L5315" s="45">
        <v>0</v>
      </c>
      <c r="M5315" s="45">
        <v>0</v>
      </c>
      <c r="N5315" s="45">
        <v>0</v>
      </c>
      <c r="O5315" s="45">
        <v>0</v>
      </c>
      <c r="P5315" s="45">
        <f>SUM(F5315:F5315)</f>
        <v>0</v>
      </c>
      <c r="Q5315" s="45"/>
    </row>
    <row r="5316" spans="1:17" x14ac:dyDescent="0.25">
      <c r="A5316" s="79" t="s">
        <v>75</v>
      </c>
      <c r="B5316" s="2" t="s">
        <v>76</v>
      </c>
      <c r="C5316" s="322"/>
      <c r="D5316" s="322"/>
      <c r="E5316" s="322"/>
      <c r="F5316" s="41">
        <v>0</v>
      </c>
      <c r="G5316" s="41">
        <v>0</v>
      </c>
      <c r="H5316" s="41">
        <v>0</v>
      </c>
      <c r="I5316" s="41">
        <v>0</v>
      </c>
      <c r="J5316" s="41">
        <v>0</v>
      </c>
      <c r="K5316" s="41">
        <v>0</v>
      </c>
      <c r="L5316" s="41">
        <v>0</v>
      </c>
      <c r="M5316" s="41">
        <v>0</v>
      </c>
      <c r="N5316" s="41">
        <v>0</v>
      </c>
      <c r="O5316" s="41">
        <v>0</v>
      </c>
      <c r="P5316" s="41">
        <v>0</v>
      </c>
      <c r="Q5316" s="41"/>
    </row>
    <row r="5317" spans="1:17" x14ac:dyDescent="0.25">
      <c r="A5317" s="79"/>
      <c r="B5317" s="2" t="s">
        <v>77</v>
      </c>
      <c r="C5317" s="322"/>
      <c r="D5317" s="322"/>
      <c r="E5317" s="322"/>
      <c r="F5317" s="45">
        <v>0</v>
      </c>
      <c r="G5317" s="45">
        <v>0</v>
      </c>
      <c r="H5317" s="45">
        <v>0</v>
      </c>
      <c r="I5317" s="45">
        <v>0</v>
      </c>
      <c r="J5317" s="45">
        <v>0</v>
      </c>
      <c r="K5317" s="45">
        <v>0</v>
      </c>
      <c r="L5317" s="45">
        <v>0</v>
      </c>
      <c r="M5317" s="45">
        <v>0</v>
      </c>
      <c r="N5317" s="45">
        <v>0</v>
      </c>
      <c r="O5317" s="45">
        <v>0</v>
      </c>
      <c r="P5317" s="45">
        <f>SUM(F5317:F5317)</f>
        <v>0</v>
      </c>
      <c r="Q5317" s="45"/>
    </row>
    <row r="5318" spans="1:17" x14ac:dyDescent="0.25">
      <c r="A5318" s="79"/>
      <c r="B5318" s="322" t="s">
        <v>78</v>
      </c>
      <c r="C5318" s="322"/>
      <c r="D5318" s="322"/>
      <c r="E5318" s="322"/>
      <c r="F5318" s="45">
        <v>0</v>
      </c>
      <c r="G5318" s="45">
        <v>0</v>
      </c>
      <c r="H5318" s="45">
        <v>0</v>
      </c>
      <c r="I5318" s="45">
        <v>0</v>
      </c>
      <c r="J5318" s="45">
        <v>0</v>
      </c>
      <c r="K5318" s="45">
        <v>0</v>
      </c>
      <c r="L5318" s="45">
        <v>0</v>
      </c>
      <c r="M5318" s="45">
        <v>0</v>
      </c>
      <c r="N5318" s="45">
        <v>0</v>
      </c>
      <c r="O5318" s="45">
        <v>0</v>
      </c>
      <c r="P5318" s="45">
        <f>SUM(F5318:F5318)</f>
        <v>0</v>
      </c>
      <c r="Q5318" s="45"/>
    </row>
    <row r="5319" spans="1:17" x14ac:dyDescent="0.25">
      <c r="A5319" s="79"/>
      <c r="B5319" s="322" t="s">
        <v>79</v>
      </c>
      <c r="C5319" s="322"/>
      <c r="D5319" s="322"/>
      <c r="E5319" s="322"/>
      <c r="F5319" s="45">
        <v>0</v>
      </c>
      <c r="G5319" s="45">
        <v>0</v>
      </c>
      <c r="H5319" s="45">
        <v>0</v>
      </c>
      <c r="I5319" s="45">
        <v>0</v>
      </c>
      <c r="J5319" s="45">
        <v>0</v>
      </c>
      <c r="K5319" s="45">
        <v>0</v>
      </c>
      <c r="L5319" s="45">
        <v>0</v>
      </c>
      <c r="M5319" s="45">
        <v>0</v>
      </c>
      <c r="N5319" s="45">
        <v>0</v>
      </c>
      <c r="O5319" s="45">
        <v>0</v>
      </c>
      <c r="P5319" s="45">
        <f>SUM(F5319:F5319)</f>
        <v>0</v>
      </c>
      <c r="Q5319" s="45"/>
    </row>
    <row r="5320" spans="1:17" x14ac:dyDescent="0.25">
      <c r="A5320" s="79"/>
      <c r="B5320" s="322" t="s">
        <v>80</v>
      </c>
      <c r="C5320" s="322"/>
      <c r="D5320" s="322"/>
      <c r="E5320" s="322"/>
      <c r="F5320" s="45">
        <v>0</v>
      </c>
      <c r="G5320" s="45">
        <v>0</v>
      </c>
      <c r="H5320" s="45">
        <v>0</v>
      </c>
      <c r="I5320" s="45">
        <v>0</v>
      </c>
      <c r="J5320" s="45">
        <v>0</v>
      </c>
      <c r="K5320" s="45">
        <v>0</v>
      </c>
      <c r="L5320" s="45">
        <v>0</v>
      </c>
      <c r="M5320" s="45">
        <v>0</v>
      </c>
      <c r="N5320" s="45">
        <v>0</v>
      </c>
      <c r="O5320" s="45">
        <v>0</v>
      </c>
      <c r="P5320" s="45">
        <f>SUM(F5320:F5320)</f>
        <v>0</v>
      </c>
      <c r="Q5320" s="45"/>
    </row>
    <row r="5321" spans="1:17" x14ac:dyDescent="0.25">
      <c r="A5321" s="79" t="s">
        <v>81</v>
      </c>
      <c r="B5321" s="2" t="s">
        <v>82</v>
      </c>
      <c r="C5321" s="322"/>
      <c r="D5321" s="322"/>
      <c r="E5321" s="322"/>
      <c r="F5321" s="41">
        <v>0</v>
      </c>
      <c r="G5321" s="41">
        <v>0</v>
      </c>
      <c r="H5321" s="41">
        <v>0</v>
      </c>
      <c r="I5321" s="41">
        <v>0</v>
      </c>
      <c r="J5321" s="41">
        <v>0</v>
      </c>
      <c r="K5321" s="41">
        <v>0</v>
      </c>
      <c r="L5321" s="41">
        <v>0</v>
      </c>
      <c r="M5321" s="41">
        <v>0</v>
      </c>
      <c r="N5321" s="41">
        <v>0</v>
      </c>
      <c r="O5321" s="41">
        <v>0</v>
      </c>
      <c r="P5321" s="41">
        <v>0</v>
      </c>
      <c r="Q5321" s="41"/>
    </row>
    <row r="5322" spans="1:17" x14ac:dyDescent="0.25">
      <c r="A5322" s="79"/>
      <c r="B5322" s="322" t="s">
        <v>83</v>
      </c>
      <c r="C5322" s="322"/>
      <c r="D5322" s="322"/>
      <c r="E5322" s="322"/>
      <c r="F5322" s="45">
        <v>0</v>
      </c>
      <c r="G5322" s="45">
        <v>0</v>
      </c>
      <c r="H5322" s="45">
        <v>0</v>
      </c>
      <c r="I5322" s="45">
        <v>0</v>
      </c>
      <c r="J5322" s="45">
        <v>0</v>
      </c>
      <c r="K5322" s="45">
        <v>0</v>
      </c>
      <c r="L5322" s="45">
        <v>0</v>
      </c>
      <c r="M5322" s="45">
        <v>0</v>
      </c>
      <c r="N5322" s="45">
        <v>0</v>
      </c>
      <c r="O5322" s="45">
        <v>0</v>
      </c>
      <c r="P5322" s="45">
        <f>SUM(F5322:F5322)</f>
        <v>0</v>
      </c>
      <c r="Q5322" s="45"/>
    </row>
    <row r="5323" spans="1:17" x14ac:dyDescent="0.25">
      <c r="A5323" s="79"/>
      <c r="B5323" s="322" t="s">
        <v>84</v>
      </c>
      <c r="C5323" s="322"/>
      <c r="D5323" s="322"/>
      <c r="E5323" s="322"/>
      <c r="F5323" s="45">
        <v>0</v>
      </c>
      <c r="G5323" s="45">
        <v>0</v>
      </c>
      <c r="H5323" s="45">
        <v>0</v>
      </c>
      <c r="I5323" s="45">
        <v>0</v>
      </c>
      <c r="J5323" s="45">
        <v>0</v>
      </c>
      <c r="K5323" s="45">
        <v>0</v>
      </c>
      <c r="L5323" s="45">
        <v>0</v>
      </c>
      <c r="M5323" s="45">
        <v>0</v>
      </c>
      <c r="N5323" s="45">
        <v>0</v>
      </c>
      <c r="O5323" s="45">
        <v>0</v>
      </c>
      <c r="P5323" s="45">
        <f>SUM(F5323:F5323)</f>
        <v>0</v>
      </c>
      <c r="Q5323" s="45"/>
    </row>
    <row r="5324" spans="1:17" x14ac:dyDescent="0.25">
      <c r="A5324" s="79"/>
      <c r="B5324" s="322" t="s">
        <v>85</v>
      </c>
      <c r="C5324" s="322"/>
      <c r="D5324" s="322"/>
      <c r="E5324" s="322"/>
      <c r="F5324" s="45">
        <v>0</v>
      </c>
      <c r="G5324" s="45">
        <v>0</v>
      </c>
      <c r="H5324" s="45">
        <v>0</v>
      </c>
      <c r="I5324" s="45">
        <v>0</v>
      </c>
      <c r="J5324" s="45">
        <v>0</v>
      </c>
      <c r="K5324" s="45">
        <v>0</v>
      </c>
      <c r="L5324" s="45">
        <v>0</v>
      </c>
      <c r="M5324" s="45">
        <v>0</v>
      </c>
      <c r="N5324" s="45">
        <v>0</v>
      </c>
      <c r="O5324" s="45">
        <v>0</v>
      </c>
      <c r="P5324" s="45">
        <f>SUM(F5324:F5324)</f>
        <v>0</v>
      </c>
      <c r="Q5324" s="45"/>
    </row>
    <row r="5325" spans="1:17" x14ac:dyDescent="0.25">
      <c r="A5325" s="79"/>
      <c r="B5325" s="322" t="s">
        <v>86</v>
      </c>
      <c r="C5325" s="322"/>
      <c r="D5325" s="322"/>
      <c r="E5325" s="322"/>
      <c r="F5325" s="45">
        <v>0</v>
      </c>
      <c r="G5325" s="45">
        <v>0</v>
      </c>
      <c r="H5325" s="45">
        <v>0</v>
      </c>
      <c r="I5325" s="45">
        <v>0</v>
      </c>
      <c r="J5325" s="45">
        <v>0</v>
      </c>
      <c r="K5325" s="45">
        <v>0</v>
      </c>
      <c r="L5325" s="45">
        <v>0</v>
      </c>
      <c r="M5325" s="45">
        <v>0</v>
      </c>
      <c r="N5325" s="45">
        <v>0</v>
      </c>
      <c r="O5325" s="45">
        <v>0</v>
      </c>
      <c r="P5325" s="45">
        <f>SUM(F5325:F5325)</f>
        <v>0</v>
      </c>
      <c r="Q5325" s="45"/>
    </row>
    <row r="5326" spans="1:17" x14ac:dyDescent="0.25">
      <c r="A5326" s="313"/>
      <c r="B5326" s="322" t="s">
        <v>87</v>
      </c>
      <c r="C5326" s="322"/>
      <c r="D5326" s="322"/>
      <c r="E5326" s="322"/>
      <c r="F5326" s="45">
        <v>0</v>
      </c>
      <c r="G5326" s="45">
        <v>0</v>
      </c>
      <c r="H5326" s="45">
        <v>0</v>
      </c>
      <c r="I5326" s="45">
        <v>0</v>
      </c>
      <c r="J5326" s="45">
        <v>0</v>
      </c>
      <c r="K5326" s="45">
        <v>0</v>
      </c>
      <c r="L5326" s="45">
        <v>0</v>
      </c>
      <c r="M5326" s="45">
        <v>0</v>
      </c>
      <c r="N5326" s="45">
        <v>0</v>
      </c>
      <c r="O5326" s="45">
        <v>0</v>
      </c>
      <c r="P5326" s="45">
        <f>SUM(F5326:F5326)</f>
        <v>0</v>
      </c>
      <c r="Q5326" s="45"/>
    </row>
    <row r="5327" spans="1:17" x14ac:dyDescent="0.25">
      <c r="A5327" s="313"/>
      <c r="B5327" s="2" t="s">
        <v>88</v>
      </c>
      <c r="C5327" s="322"/>
      <c r="D5327" s="322"/>
      <c r="E5327" s="322"/>
      <c r="F5327" s="61">
        <f>+F5261+F5242+F5248</f>
        <v>26071163.659999996</v>
      </c>
      <c r="G5327" s="61">
        <f>+G5261+G5242+G5248</f>
        <v>23351036.780000001</v>
      </c>
      <c r="H5327" s="61">
        <f>+H5261+H5242+H5248</f>
        <v>24549984.219999999</v>
      </c>
      <c r="I5327" s="61">
        <f t="shared" ref="I5327:O5327" si="325">+I5261+I5242+I5248+I5298</f>
        <v>28810245.789999995</v>
      </c>
      <c r="J5327" s="61">
        <f t="shared" si="325"/>
        <v>45959617.239999995</v>
      </c>
      <c r="K5327" s="61">
        <f t="shared" si="325"/>
        <v>24861127.640000001</v>
      </c>
      <c r="L5327" s="61">
        <f t="shared" si="325"/>
        <v>26599315.489999998</v>
      </c>
      <c r="M5327" s="61">
        <f t="shared" si="325"/>
        <v>32344529.189999998</v>
      </c>
      <c r="N5327" s="61">
        <f t="shared" si="325"/>
        <v>31683711.379999999</v>
      </c>
      <c r="O5327" s="61">
        <f t="shared" si="325"/>
        <v>38223550.049999997</v>
      </c>
      <c r="P5327" s="61">
        <f>+P5261+P5248+P5242+P5298</f>
        <v>302454281.44</v>
      </c>
      <c r="Q5327" s="61"/>
    </row>
    <row r="5328" spans="1:17" x14ac:dyDescent="0.25">
      <c r="A5328" s="313"/>
      <c r="B5328" s="2"/>
      <c r="C5328" s="322"/>
      <c r="D5328" s="322"/>
      <c r="E5328" s="322"/>
      <c r="F5328" s="45"/>
      <c r="G5328" s="45"/>
      <c r="H5328" s="45"/>
      <c r="I5328" s="45"/>
      <c r="J5328" s="45"/>
      <c r="K5328" s="45"/>
      <c r="L5328" s="45"/>
      <c r="M5328" s="45"/>
      <c r="N5328" s="45"/>
      <c r="O5328" s="45"/>
      <c r="P5328" s="45"/>
      <c r="Q5328" s="45"/>
    </row>
    <row r="5329" spans="1:18" x14ac:dyDescent="0.25">
      <c r="A5329" s="313"/>
      <c r="B5329" s="2" t="s">
        <v>236</v>
      </c>
      <c r="C5329" s="322"/>
      <c r="D5329" s="322"/>
      <c r="E5329" s="322"/>
      <c r="F5329" s="45">
        <v>0</v>
      </c>
      <c r="G5329" s="45">
        <v>0</v>
      </c>
      <c r="H5329" s="45">
        <v>0</v>
      </c>
      <c r="I5329" s="45">
        <v>0</v>
      </c>
      <c r="J5329" s="45">
        <v>0</v>
      </c>
      <c r="K5329" s="45">
        <v>0</v>
      </c>
      <c r="L5329" s="45">
        <v>0</v>
      </c>
      <c r="M5329" s="45">
        <v>39996.1</v>
      </c>
      <c r="N5329" s="45">
        <v>-39996.1</v>
      </c>
      <c r="O5329" s="45">
        <v>0</v>
      </c>
      <c r="P5329" s="45">
        <f t="shared" ref="P5329:P5346" si="326">SUM(F5329:O5329)</f>
        <v>0</v>
      </c>
      <c r="Q5329" s="45"/>
    </row>
    <row r="5330" spans="1:18" x14ac:dyDescent="0.25">
      <c r="A5330" s="313"/>
      <c r="B5330" s="2" t="s">
        <v>237</v>
      </c>
      <c r="C5330" s="322"/>
      <c r="D5330" s="322"/>
      <c r="E5330" s="322"/>
      <c r="F5330" s="45">
        <v>0</v>
      </c>
      <c r="G5330" s="45">
        <v>0</v>
      </c>
      <c r="H5330" s="45">
        <v>0</v>
      </c>
      <c r="I5330" s="45">
        <v>0</v>
      </c>
      <c r="J5330" s="45">
        <v>0</v>
      </c>
      <c r="K5330" s="45">
        <v>0</v>
      </c>
      <c r="L5330" s="45">
        <v>0</v>
      </c>
      <c r="M5330" s="45">
        <v>178141.35</v>
      </c>
      <c r="N5330" s="45">
        <v>-178141.35</v>
      </c>
      <c r="O5330" s="45">
        <v>0</v>
      </c>
      <c r="P5330" s="45">
        <f t="shared" si="326"/>
        <v>0</v>
      </c>
      <c r="Q5330" s="45"/>
    </row>
    <row r="5331" spans="1:18" x14ac:dyDescent="0.25">
      <c r="A5331" s="313"/>
      <c r="B5331" s="2" t="s">
        <v>231</v>
      </c>
      <c r="C5331" s="322"/>
      <c r="D5331" s="322"/>
      <c r="E5331" s="322"/>
      <c r="F5331" s="45">
        <v>0</v>
      </c>
      <c r="G5331" s="45">
        <v>115767</v>
      </c>
      <c r="H5331" s="45">
        <v>-115767</v>
      </c>
      <c r="I5331" s="45">
        <v>0</v>
      </c>
      <c r="J5331" s="45">
        <v>0</v>
      </c>
      <c r="K5331" s="45">
        <v>0</v>
      </c>
      <c r="L5331" s="45">
        <v>0</v>
      </c>
      <c r="M5331" s="45">
        <v>0</v>
      </c>
      <c r="N5331" s="45">
        <v>0</v>
      </c>
      <c r="O5331" s="45">
        <v>0</v>
      </c>
      <c r="P5331" s="45">
        <f t="shared" si="326"/>
        <v>0</v>
      </c>
      <c r="Q5331" s="45"/>
    </row>
    <row r="5332" spans="1:18" x14ac:dyDescent="0.25">
      <c r="A5332" s="313"/>
      <c r="B5332" s="2" t="s">
        <v>230</v>
      </c>
      <c r="C5332" s="322"/>
      <c r="D5332" s="322"/>
      <c r="E5332" s="322"/>
      <c r="F5332" s="45">
        <v>136.99</v>
      </c>
      <c r="G5332" s="45">
        <v>-136.99</v>
      </c>
      <c r="H5332" s="45">
        <v>0</v>
      </c>
      <c r="I5332" s="45">
        <v>0</v>
      </c>
      <c r="J5332" s="45">
        <v>0</v>
      </c>
      <c r="K5332" s="45">
        <v>0</v>
      </c>
      <c r="L5332" s="45">
        <v>0</v>
      </c>
      <c r="M5332" s="45">
        <v>0</v>
      </c>
      <c r="N5332" s="45">
        <v>0</v>
      </c>
      <c r="O5332" s="45">
        <v>0</v>
      </c>
      <c r="P5332" s="45">
        <f t="shared" si="326"/>
        <v>0</v>
      </c>
      <c r="Q5332" s="45"/>
    </row>
    <row r="5333" spans="1:18" x14ac:dyDescent="0.25">
      <c r="A5333" s="313"/>
      <c r="B5333" s="2" t="s">
        <v>232</v>
      </c>
      <c r="C5333" s="322"/>
      <c r="D5333" s="322"/>
      <c r="E5333" s="322"/>
      <c r="F5333" s="45">
        <v>0</v>
      </c>
      <c r="G5333" s="45">
        <v>0</v>
      </c>
      <c r="H5333" s="45">
        <v>4761.6000000000004</v>
      </c>
      <c r="I5333" s="45">
        <f>-H5333</f>
        <v>-4761.6000000000004</v>
      </c>
      <c r="J5333" s="45">
        <v>0</v>
      </c>
      <c r="K5333" s="45">
        <v>0</v>
      </c>
      <c r="L5333" s="45">
        <v>0</v>
      </c>
      <c r="M5333" s="45">
        <v>0</v>
      </c>
      <c r="N5333" s="45">
        <v>0</v>
      </c>
      <c r="O5333" s="45">
        <v>0</v>
      </c>
      <c r="P5333" s="45">
        <f t="shared" si="326"/>
        <v>0</v>
      </c>
      <c r="Q5333" s="45"/>
    </row>
    <row r="5334" spans="1:18" x14ac:dyDescent="0.25">
      <c r="A5334" s="313"/>
      <c r="B5334" s="2" t="s">
        <v>234</v>
      </c>
      <c r="C5334" s="322"/>
      <c r="D5334" s="322"/>
      <c r="E5334" s="322"/>
      <c r="F5334" s="45">
        <v>0</v>
      </c>
      <c r="G5334" s="45">
        <v>0</v>
      </c>
      <c r="H5334" s="45">
        <v>87792</v>
      </c>
      <c r="I5334" s="45">
        <f t="shared" ref="I5334:I5335" si="327">-H5334</f>
        <v>-87792</v>
      </c>
      <c r="J5334" s="45">
        <v>0</v>
      </c>
      <c r="K5334" s="45">
        <v>0</v>
      </c>
      <c r="L5334" s="45">
        <v>0</v>
      </c>
      <c r="M5334" s="45">
        <v>0</v>
      </c>
      <c r="N5334" s="45">
        <v>0</v>
      </c>
      <c r="O5334" s="45">
        <v>0</v>
      </c>
      <c r="P5334" s="45">
        <f t="shared" si="326"/>
        <v>0</v>
      </c>
      <c r="Q5334" s="45"/>
    </row>
    <row r="5335" spans="1:18" x14ac:dyDescent="0.25">
      <c r="A5335" s="313"/>
      <c r="B5335" s="2" t="s">
        <v>233</v>
      </c>
      <c r="C5335" s="322"/>
      <c r="D5335" s="322"/>
      <c r="E5335" s="322"/>
      <c r="F5335" s="45">
        <v>0</v>
      </c>
      <c r="G5335" s="45">
        <v>0</v>
      </c>
      <c r="H5335" s="45">
        <v>944000</v>
      </c>
      <c r="I5335" s="45">
        <f t="shared" si="327"/>
        <v>-944000</v>
      </c>
      <c r="J5335" s="45">
        <v>0</v>
      </c>
      <c r="K5335" s="45">
        <v>0</v>
      </c>
      <c r="L5335" s="45">
        <v>0</v>
      </c>
      <c r="M5335" s="45">
        <v>0</v>
      </c>
      <c r="N5335" s="45">
        <v>0</v>
      </c>
      <c r="O5335" s="45">
        <v>0</v>
      </c>
      <c r="P5335" s="45">
        <f t="shared" si="326"/>
        <v>0</v>
      </c>
      <c r="Q5335" s="45"/>
    </row>
    <row r="5336" spans="1:18" x14ac:dyDescent="0.25">
      <c r="A5336" s="79"/>
      <c r="B5336" s="2" t="s">
        <v>235</v>
      </c>
      <c r="C5336" s="322"/>
      <c r="D5336" s="322"/>
      <c r="E5336" s="322"/>
      <c r="F5336" s="45">
        <v>0</v>
      </c>
      <c r="G5336" s="45">
        <v>0</v>
      </c>
      <c r="H5336" s="45">
        <v>0</v>
      </c>
      <c r="I5336" s="45">
        <v>0</v>
      </c>
      <c r="J5336" s="45">
        <f>-195333.58-44981.85</f>
        <v>-240315.43</v>
      </c>
      <c r="K5336" s="45">
        <v>0</v>
      </c>
      <c r="L5336" s="45">
        <v>0</v>
      </c>
      <c r="M5336" s="45">
        <v>0</v>
      </c>
      <c r="N5336" s="45">
        <v>-116575.75</v>
      </c>
      <c r="O5336" s="45">
        <v>-2666.67</v>
      </c>
      <c r="P5336" s="45">
        <f t="shared" si="326"/>
        <v>-359557.85</v>
      </c>
      <c r="Q5336" s="45"/>
      <c r="R5336" s="266"/>
    </row>
    <row r="5337" spans="1:18" x14ac:dyDescent="0.25">
      <c r="A5337" s="79"/>
      <c r="B5337" s="2" t="s">
        <v>226</v>
      </c>
      <c r="C5337" s="322"/>
      <c r="D5337" s="322"/>
      <c r="E5337" s="322"/>
      <c r="F5337" s="45">
        <v>0</v>
      </c>
      <c r="G5337" s="45">
        <v>0</v>
      </c>
      <c r="H5337" s="45">
        <v>0</v>
      </c>
      <c r="I5337" s="45">
        <v>0</v>
      </c>
      <c r="J5337" s="45">
        <v>-14700</v>
      </c>
      <c r="K5337" s="45">
        <v>0</v>
      </c>
      <c r="L5337" s="45">
        <v>0</v>
      </c>
      <c r="M5337" s="45">
        <v>-354007.46</v>
      </c>
      <c r="N5337" s="45">
        <v>0</v>
      </c>
      <c r="O5337" s="45">
        <v>0</v>
      </c>
      <c r="P5337" s="45">
        <f t="shared" si="326"/>
        <v>-368707.46</v>
      </c>
      <c r="Q5337" s="45"/>
    </row>
    <row r="5338" spans="1:18" x14ac:dyDescent="0.25">
      <c r="A5338" s="79"/>
      <c r="B5338" s="2" t="s">
        <v>238</v>
      </c>
      <c r="C5338" s="322"/>
      <c r="D5338" s="322"/>
      <c r="E5338" s="322"/>
      <c r="F5338" s="45">
        <v>0</v>
      </c>
      <c r="G5338" s="45">
        <v>0</v>
      </c>
      <c r="H5338" s="45">
        <v>0</v>
      </c>
      <c r="I5338" s="45">
        <v>0</v>
      </c>
      <c r="J5338" s="45">
        <v>0</v>
      </c>
      <c r="K5338" s="45">
        <v>0</v>
      </c>
      <c r="L5338" s="45">
        <v>0</v>
      </c>
      <c r="M5338" s="45">
        <v>0</v>
      </c>
      <c r="N5338" s="45">
        <v>0</v>
      </c>
      <c r="O5338" s="45">
        <v>225000</v>
      </c>
      <c r="P5338" s="45">
        <f t="shared" si="326"/>
        <v>225000</v>
      </c>
      <c r="Q5338" s="45"/>
    </row>
    <row r="5339" spans="1:18" x14ac:dyDescent="0.25">
      <c r="A5339" s="79"/>
      <c r="B5339" s="2" t="s">
        <v>239</v>
      </c>
      <c r="C5339" s="322"/>
      <c r="D5339" s="322"/>
      <c r="E5339" s="322"/>
      <c r="F5339" s="45">
        <v>0</v>
      </c>
      <c r="G5339" s="45">
        <v>0</v>
      </c>
      <c r="H5339" s="45">
        <v>0</v>
      </c>
      <c r="I5339" s="45">
        <v>0</v>
      </c>
      <c r="J5339" s="45">
        <v>0</v>
      </c>
      <c r="K5339" s="45">
        <v>0</v>
      </c>
      <c r="L5339" s="45">
        <v>0</v>
      </c>
      <c r="M5339" s="45">
        <v>0</v>
      </c>
      <c r="N5339" s="45">
        <v>0</v>
      </c>
      <c r="O5339" s="45">
        <v>21384</v>
      </c>
      <c r="P5339" s="45">
        <f t="shared" si="326"/>
        <v>21384</v>
      </c>
      <c r="Q5339" s="45"/>
    </row>
    <row r="5340" spans="1:18" x14ac:dyDescent="0.25">
      <c r="A5340" s="79"/>
      <c r="B5340" s="2" t="s">
        <v>240</v>
      </c>
      <c r="C5340" s="322"/>
      <c r="D5340" s="322"/>
      <c r="E5340" s="322"/>
      <c r="F5340" s="45">
        <v>0</v>
      </c>
      <c r="G5340" s="45">
        <v>0</v>
      </c>
      <c r="H5340" s="45">
        <v>0</v>
      </c>
      <c r="I5340" s="45">
        <v>0</v>
      </c>
      <c r="J5340" s="45">
        <v>0</v>
      </c>
      <c r="K5340" s="45">
        <v>0</v>
      </c>
      <c r="L5340" s="45">
        <v>0</v>
      </c>
      <c r="M5340" s="45">
        <v>0</v>
      </c>
      <c r="N5340" s="45">
        <v>0</v>
      </c>
      <c r="O5340" s="45">
        <v>257794.6</v>
      </c>
      <c r="P5340" s="45">
        <f t="shared" si="326"/>
        <v>257794.6</v>
      </c>
      <c r="Q5340" s="45"/>
    </row>
    <row r="5341" spans="1:18" x14ac:dyDescent="0.25">
      <c r="A5341" s="79"/>
      <c r="B5341" s="2" t="s">
        <v>241</v>
      </c>
      <c r="C5341" s="322"/>
      <c r="D5341" s="322"/>
      <c r="E5341" s="322"/>
      <c r="F5341" s="45">
        <v>0</v>
      </c>
      <c r="G5341" s="45">
        <v>0</v>
      </c>
      <c r="H5341" s="45">
        <v>0</v>
      </c>
      <c r="I5341" s="45">
        <v>0</v>
      </c>
      <c r="J5341" s="45">
        <v>0</v>
      </c>
      <c r="K5341" s="45">
        <v>0</v>
      </c>
      <c r="L5341" s="45">
        <v>0</v>
      </c>
      <c r="M5341" s="45">
        <v>0</v>
      </c>
      <c r="N5341" s="45">
        <v>0</v>
      </c>
      <c r="O5341" s="45">
        <v>154.57</v>
      </c>
      <c r="P5341" s="45">
        <f t="shared" si="326"/>
        <v>154.57</v>
      </c>
      <c r="Q5341" s="45"/>
    </row>
    <row r="5342" spans="1:18" x14ac:dyDescent="0.25">
      <c r="A5342" s="79"/>
      <c r="B5342" s="2" t="s">
        <v>242</v>
      </c>
      <c r="C5342" s="322"/>
      <c r="D5342" s="322"/>
      <c r="E5342" s="322"/>
      <c r="F5342" s="45">
        <v>0</v>
      </c>
      <c r="G5342" s="45">
        <v>0</v>
      </c>
      <c r="H5342" s="45">
        <v>0</v>
      </c>
      <c r="I5342" s="45">
        <v>0</v>
      </c>
      <c r="J5342" s="45">
        <v>0</v>
      </c>
      <c r="K5342" s="45">
        <v>0</v>
      </c>
      <c r="L5342" s="45">
        <v>0</v>
      </c>
      <c r="M5342" s="45">
        <v>0</v>
      </c>
      <c r="N5342" s="45">
        <v>0</v>
      </c>
      <c r="O5342" s="45">
        <v>178038.39999999999</v>
      </c>
      <c r="P5342" s="45">
        <f t="shared" si="326"/>
        <v>178038.39999999999</v>
      </c>
      <c r="Q5342" s="45"/>
    </row>
    <row r="5343" spans="1:18" x14ac:dyDescent="0.25">
      <c r="A5343" s="79"/>
      <c r="B5343" s="2" t="s">
        <v>243</v>
      </c>
      <c r="C5343" s="322"/>
      <c r="D5343" s="322"/>
      <c r="E5343" s="322"/>
      <c r="F5343" s="45">
        <v>0</v>
      </c>
      <c r="G5343" s="45">
        <v>0</v>
      </c>
      <c r="H5343" s="45">
        <v>0</v>
      </c>
      <c r="I5343" s="45">
        <v>0</v>
      </c>
      <c r="J5343" s="45">
        <v>0</v>
      </c>
      <c r="K5343" s="45">
        <v>0</v>
      </c>
      <c r="L5343" s="45">
        <v>0</v>
      </c>
      <c r="M5343" s="45">
        <v>0</v>
      </c>
      <c r="N5343" s="45">
        <v>0</v>
      </c>
      <c r="O5343" s="45">
        <v>39996.1</v>
      </c>
      <c r="P5343" s="45">
        <f t="shared" si="326"/>
        <v>39996.1</v>
      </c>
      <c r="Q5343" s="45"/>
    </row>
    <row r="5344" spans="1:18" x14ac:dyDescent="0.25">
      <c r="A5344" s="79"/>
      <c r="B5344" s="2" t="s">
        <v>244</v>
      </c>
      <c r="C5344" s="322"/>
      <c r="D5344" s="322"/>
      <c r="E5344" s="322"/>
      <c r="F5344" s="45">
        <v>0</v>
      </c>
      <c r="G5344" s="45">
        <v>0</v>
      </c>
      <c r="H5344" s="45">
        <v>0</v>
      </c>
      <c r="I5344" s="45">
        <v>0</v>
      </c>
      <c r="J5344" s="45">
        <v>0</v>
      </c>
      <c r="K5344" s="45">
        <v>0</v>
      </c>
      <c r="L5344" s="45">
        <v>0</v>
      </c>
      <c r="M5344" s="45">
        <v>0</v>
      </c>
      <c r="N5344" s="45">
        <v>0</v>
      </c>
      <c r="O5344" s="45">
        <v>91999.99</v>
      </c>
      <c r="P5344" s="45">
        <f t="shared" si="326"/>
        <v>91999.99</v>
      </c>
      <c r="Q5344" s="45"/>
    </row>
    <row r="5345" spans="1:17" x14ac:dyDescent="0.25">
      <c r="A5345" s="79"/>
      <c r="B5345" s="2" t="s">
        <v>228</v>
      </c>
      <c r="C5345" s="322"/>
      <c r="D5345" s="322"/>
      <c r="E5345" s="322"/>
      <c r="F5345" s="45">
        <v>0</v>
      </c>
      <c r="G5345" s="45">
        <v>0</v>
      </c>
      <c r="H5345" s="45">
        <v>0</v>
      </c>
      <c r="I5345" s="45">
        <v>0</v>
      </c>
      <c r="J5345" s="45">
        <v>0</v>
      </c>
      <c r="K5345" s="45">
        <v>0</v>
      </c>
      <c r="L5345" s="45">
        <v>0</v>
      </c>
      <c r="M5345" s="45">
        <v>0</v>
      </c>
      <c r="N5345" s="45">
        <v>0</v>
      </c>
      <c r="O5345" s="45">
        <v>117366.39</v>
      </c>
      <c r="P5345" s="45">
        <f t="shared" si="326"/>
        <v>117366.39</v>
      </c>
      <c r="Q5345" s="45"/>
    </row>
    <row r="5346" spans="1:17" x14ac:dyDescent="0.25">
      <c r="A5346" s="79" t="s">
        <v>89</v>
      </c>
      <c r="B5346" s="2" t="s">
        <v>90</v>
      </c>
      <c r="C5346" s="322"/>
      <c r="D5346" s="322"/>
      <c r="E5346" s="322"/>
      <c r="F5346" s="45">
        <v>0</v>
      </c>
      <c r="G5346" s="45">
        <v>0</v>
      </c>
      <c r="H5346" s="45">
        <v>0</v>
      </c>
      <c r="I5346" s="45">
        <v>0</v>
      </c>
      <c r="J5346" s="45">
        <v>0</v>
      </c>
      <c r="K5346" s="45">
        <v>0</v>
      </c>
      <c r="L5346" s="45">
        <v>0</v>
      </c>
      <c r="M5346" s="45">
        <v>0</v>
      </c>
      <c r="N5346" s="45">
        <v>0</v>
      </c>
      <c r="O5346" s="45">
        <v>0</v>
      </c>
      <c r="P5346" s="45">
        <f t="shared" si="326"/>
        <v>0</v>
      </c>
      <c r="Q5346" s="45"/>
    </row>
    <row r="5347" spans="1:17" x14ac:dyDescent="0.25">
      <c r="A5347" s="79" t="s">
        <v>91</v>
      </c>
      <c r="B5347" s="2" t="s">
        <v>92</v>
      </c>
      <c r="C5347" s="322"/>
      <c r="D5347" s="322"/>
      <c r="E5347" s="322"/>
      <c r="F5347" s="41">
        <v>0</v>
      </c>
      <c r="G5347" s="41">
        <v>0</v>
      </c>
      <c r="H5347" s="41">
        <v>0</v>
      </c>
      <c r="I5347" s="41">
        <v>0</v>
      </c>
      <c r="J5347" s="41">
        <v>0</v>
      </c>
      <c r="K5347" s="41">
        <v>0</v>
      </c>
      <c r="L5347" s="41">
        <v>0</v>
      </c>
      <c r="M5347" s="41">
        <v>0</v>
      </c>
      <c r="N5347" s="41">
        <v>0</v>
      </c>
      <c r="O5347" s="41">
        <v>0</v>
      </c>
      <c r="P5347" s="41">
        <v>0</v>
      </c>
      <c r="Q5347" s="41"/>
    </row>
    <row r="5348" spans="1:17" x14ac:dyDescent="0.25">
      <c r="A5348" s="313"/>
      <c r="B5348" s="322" t="s">
        <v>93</v>
      </c>
      <c r="C5348" s="322"/>
      <c r="D5348" s="322" t="s">
        <v>94</v>
      </c>
      <c r="E5348" s="322"/>
      <c r="F5348" s="45">
        <v>0</v>
      </c>
      <c r="G5348" s="45">
        <v>0</v>
      </c>
      <c r="H5348" s="45">
        <v>0</v>
      </c>
      <c r="I5348" s="45">
        <v>0</v>
      </c>
      <c r="J5348" s="45">
        <v>0</v>
      </c>
      <c r="K5348" s="45">
        <v>0</v>
      </c>
      <c r="L5348" s="45">
        <v>0</v>
      </c>
      <c r="M5348" s="45">
        <v>0</v>
      </c>
      <c r="N5348" s="45">
        <v>0</v>
      </c>
      <c r="O5348" s="45">
        <v>0</v>
      </c>
      <c r="P5348" s="45">
        <f>SUM(F5348:N5348)</f>
        <v>0</v>
      </c>
      <c r="Q5348" s="45"/>
    </row>
    <row r="5349" spans="1:17" x14ac:dyDescent="0.25">
      <c r="A5349" s="313"/>
      <c r="B5349" s="322" t="s">
        <v>95</v>
      </c>
      <c r="C5349" s="322"/>
      <c r="D5349" s="322"/>
      <c r="E5349" s="322"/>
      <c r="F5349" s="45">
        <v>0</v>
      </c>
      <c r="G5349" s="45">
        <v>0</v>
      </c>
      <c r="H5349" s="45">
        <v>0</v>
      </c>
      <c r="I5349" s="45">
        <v>0</v>
      </c>
      <c r="J5349" s="45">
        <v>0</v>
      </c>
      <c r="K5349" s="45">
        <v>0</v>
      </c>
      <c r="L5349" s="45">
        <v>0</v>
      </c>
      <c r="M5349" s="45">
        <v>0</v>
      </c>
      <c r="N5349" s="45">
        <v>0</v>
      </c>
      <c r="O5349" s="45">
        <v>0</v>
      </c>
      <c r="P5349" s="45">
        <f>SUM(F5349:N5349)</f>
        <v>0</v>
      </c>
      <c r="Q5349" s="45"/>
    </row>
    <row r="5350" spans="1:17" x14ac:dyDescent="0.25">
      <c r="A5350" s="79" t="s">
        <v>96</v>
      </c>
      <c r="B5350" s="326" t="s">
        <v>97</v>
      </c>
      <c r="C5350" s="322"/>
      <c r="D5350" s="322"/>
      <c r="E5350" s="322"/>
      <c r="F5350" s="41">
        <v>0</v>
      </c>
      <c r="G5350" s="41">
        <v>0</v>
      </c>
      <c r="H5350" s="41">
        <v>0</v>
      </c>
      <c r="I5350" s="41">
        <v>0</v>
      </c>
      <c r="J5350" s="41">
        <v>0</v>
      </c>
      <c r="K5350" s="41">
        <v>0</v>
      </c>
      <c r="L5350" s="41">
        <v>0</v>
      </c>
      <c r="M5350" s="41">
        <v>0</v>
      </c>
      <c r="N5350" s="41">
        <v>0</v>
      </c>
      <c r="O5350" s="41">
        <v>0</v>
      </c>
      <c r="P5350" s="41">
        <v>0</v>
      </c>
      <c r="Q5350" s="41"/>
    </row>
    <row r="5351" spans="1:17" x14ac:dyDescent="0.25">
      <c r="A5351" s="313"/>
      <c r="B5351" s="322" t="s">
        <v>98</v>
      </c>
      <c r="C5351" s="322"/>
      <c r="D5351" s="322"/>
      <c r="E5351" s="322"/>
      <c r="F5351" s="45">
        <v>0</v>
      </c>
      <c r="G5351" s="45">
        <v>0</v>
      </c>
      <c r="H5351" s="45">
        <v>0</v>
      </c>
      <c r="I5351" s="45">
        <v>0</v>
      </c>
      <c r="J5351" s="45">
        <v>0</v>
      </c>
      <c r="K5351" s="45">
        <v>0</v>
      </c>
      <c r="L5351" s="45">
        <v>0</v>
      </c>
      <c r="M5351" s="45">
        <v>0</v>
      </c>
      <c r="N5351" s="45">
        <v>0</v>
      </c>
      <c r="O5351" s="45">
        <v>0</v>
      </c>
      <c r="P5351" s="45">
        <v>0</v>
      </c>
      <c r="Q5351" s="45"/>
    </row>
    <row r="5352" spans="1:17" x14ac:dyDescent="0.25">
      <c r="A5352" s="313"/>
      <c r="B5352" s="322" t="s">
        <v>99</v>
      </c>
      <c r="C5352" s="322"/>
      <c r="D5352" s="322"/>
      <c r="E5352" s="322"/>
      <c r="F5352" s="45">
        <v>0</v>
      </c>
      <c r="G5352" s="45">
        <v>0</v>
      </c>
      <c r="H5352" s="45">
        <v>0</v>
      </c>
      <c r="I5352" s="45">
        <v>0</v>
      </c>
      <c r="J5352" s="45">
        <v>0</v>
      </c>
      <c r="K5352" s="45">
        <v>0</v>
      </c>
      <c r="L5352" s="45">
        <v>0</v>
      </c>
      <c r="M5352" s="45">
        <v>0</v>
      </c>
      <c r="N5352" s="45">
        <v>0</v>
      </c>
      <c r="O5352" s="45">
        <v>0</v>
      </c>
      <c r="P5352" s="45">
        <v>0</v>
      </c>
      <c r="Q5352" s="45"/>
    </row>
    <row r="5353" spans="1:17" x14ac:dyDescent="0.25">
      <c r="A5353" s="79" t="s">
        <v>100</v>
      </c>
      <c r="B5353" s="2" t="s">
        <v>101</v>
      </c>
      <c r="C5353" s="322"/>
      <c r="D5353" s="322"/>
      <c r="E5353" s="322"/>
      <c r="F5353" s="41">
        <v>0</v>
      </c>
      <c r="G5353" s="41">
        <v>0</v>
      </c>
      <c r="H5353" s="41">
        <v>0</v>
      </c>
      <c r="I5353" s="41">
        <v>0</v>
      </c>
      <c r="J5353" s="41">
        <v>0</v>
      </c>
      <c r="K5353" s="41">
        <v>0</v>
      </c>
      <c r="L5353" s="41">
        <v>0</v>
      </c>
      <c r="M5353" s="41">
        <v>0</v>
      </c>
      <c r="N5353" s="41">
        <v>0</v>
      </c>
      <c r="O5353" s="41">
        <v>0</v>
      </c>
      <c r="P5353" s="41">
        <v>0</v>
      </c>
      <c r="Q5353" s="41"/>
    </row>
    <row r="5354" spans="1:17" x14ac:dyDescent="0.25">
      <c r="A5354" s="313"/>
      <c r="B5354" s="327" t="s">
        <v>102</v>
      </c>
      <c r="C5354" s="322"/>
      <c r="D5354" s="322"/>
      <c r="E5354" s="322"/>
      <c r="F5354" s="45">
        <v>0</v>
      </c>
      <c r="G5354" s="45">
        <v>0</v>
      </c>
      <c r="H5354" s="45">
        <v>0</v>
      </c>
      <c r="I5354" s="45">
        <v>0</v>
      </c>
      <c r="J5354" s="45">
        <v>0</v>
      </c>
      <c r="K5354" s="45">
        <v>0</v>
      </c>
      <c r="L5354" s="45">
        <v>0</v>
      </c>
      <c r="M5354" s="45">
        <v>0</v>
      </c>
      <c r="N5354" s="45">
        <v>0</v>
      </c>
      <c r="O5354" s="45">
        <v>0</v>
      </c>
      <c r="P5354" s="45">
        <v>0</v>
      </c>
      <c r="Q5354" s="45"/>
    </row>
    <row r="5355" spans="1:17" x14ac:dyDescent="0.25">
      <c r="A5355" s="313"/>
      <c r="B5355" s="327" t="s">
        <v>103</v>
      </c>
      <c r="C5355" s="322"/>
      <c r="D5355" s="322"/>
      <c r="E5355" s="322"/>
      <c r="F5355" s="64">
        <v>0</v>
      </c>
      <c r="G5355" s="64">
        <v>1</v>
      </c>
      <c r="H5355" s="64">
        <v>1</v>
      </c>
      <c r="I5355" s="64">
        <v>1</v>
      </c>
      <c r="J5355" s="64">
        <v>0</v>
      </c>
      <c r="K5355" s="64">
        <v>0</v>
      </c>
      <c r="L5355" s="64">
        <v>0</v>
      </c>
      <c r="M5355" s="64">
        <v>0</v>
      </c>
      <c r="N5355" s="64">
        <v>0</v>
      </c>
      <c r="O5355" s="64">
        <v>0</v>
      </c>
      <c r="P5355" s="64">
        <v>0</v>
      </c>
      <c r="Q5355" s="64"/>
    </row>
    <row r="5356" spans="1:17" x14ac:dyDescent="0.25">
      <c r="A5356" s="313"/>
      <c r="B5356" s="2" t="s">
        <v>104</v>
      </c>
      <c r="C5356" s="322"/>
      <c r="D5356" s="322"/>
      <c r="E5356" s="322"/>
      <c r="F5356" s="41">
        <f t="shared" ref="F5356:P5356" si="328">+F5352+F5351+F5350+F5349+F5347+F5346</f>
        <v>0</v>
      </c>
      <c r="G5356" s="41">
        <f t="shared" si="328"/>
        <v>0</v>
      </c>
      <c r="H5356" s="41">
        <f t="shared" si="328"/>
        <v>0</v>
      </c>
      <c r="I5356" s="41">
        <f t="shared" si="328"/>
        <v>0</v>
      </c>
      <c r="J5356" s="41">
        <f t="shared" si="328"/>
        <v>0</v>
      </c>
      <c r="K5356" s="41">
        <f t="shared" si="328"/>
        <v>0</v>
      </c>
      <c r="L5356" s="41">
        <f t="shared" si="328"/>
        <v>0</v>
      </c>
      <c r="M5356" s="41">
        <f t="shared" si="328"/>
        <v>0</v>
      </c>
      <c r="N5356" s="41">
        <f t="shared" ref="N5356:O5356" si="329">+N5352+N5351+N5350+N5349+N5347+N5346</f>
        <v>0</v>
      </c>
      <c r="O5356" s="41">
        <f t="shared" si="329"/>
        <v>0</v>
      </c>
      <c r="P5356" s="41">
        <f t="shared" si="328"/>
        <v>0</v>
      </c>
      <c r="Q5356" s="41"/>
    </row>
    <row r="5357" spans="1:17" x14ac:dyDescent="0.25">
      <c r="A5357" s="313"/>
      <c r="B5357" s="2"/>
      <c r="C5357" s="322"/>
      <c r="D5357" s="322"/>
      <c r="E5357" s="322"/>
      <c r="F5357" s="41"/>
      <c r="G5357" s="41"/>
      <c r="H5357" s="41"/>
      <c r="I5357" s="41"/>
      <c r="J5357" s="41"/>
      <c r="K5357" s="41"/>
      <c r="L5357" s="41"/>
      <c r="M5357" s="41"/>
      <c r="N5357" s="41"/>
      <c r="O5357" s="41"/>
      <c r="P5357" s="41"/>
      <c r="Q5357" s="41"/>
    </row>
    <row r="5358" spans="1:17" x14ac:dyDescent="0.25">
      <c r="A5358" s="325"/>
      <c r="B5358" s="325"/>
      <c r="C5358" s="325"/>
      <c r="D5358" s="325"/>
      <c r="E5358" s="325"/>
      <c r="F5358" s="325"/>
      <c r="G5358" s="325"/>
      <c r="H5358" s="325"/>
      <c r="I5358" s="325"/>
      <c r="J5358" s="325"/>
      <c r="K5358" s="325"/>
      <c r="L5358" s="325"/>
      <c r="M5358" s="325"/>
      <c r="N5358" s="325"/>
      <c r="O5358" s="325"/>
      <c r="P5358" s="325"/>
      <c r="Q5358" s="325"/>
    </row>
    <row r="5359" spans="1:17" ht="15.75" thickBot="1" x14ac:dyDescent="0.3">
      <c r="A5359" s="322"/>
      <c r="B5359" s="2" t="s">
        <v>105</v>
      </c>
      <c r="C5359" s="322"/>
      <c r="D5359" s="322"/>
      <c r="E5359" s="322"/>
      <c r="F5359" s="65">
        <f>+F5356+F5327+F5331+F5332</f>
        <v>26071300.649999995</v>
      </c>
      <c r="G5359" s="65">
        <f>+G5356+G5327+G5331+G5332</f>
        <v>23466666.790000003</v>
      </c>
      <c r="H5359" s="65">
        <f>+H5356+H5327+H5331+H5332+H5333+H5334+H5335</f>
        <v>25470770.82</v>
      </c>
      <c r="I5359" s="65">
        <f>+I5356+I5327+I5331+I5332+I5333+I5334+I5335</f>
        <v>27773692.189999994</v>
      </c>
      <c r="J5359" s="65">
        <f>+J5356+J5327+J5331+J5332+J5333+J5334+J5335+J5336+J5337</f>
        <v>45704601.809999995</v>
      </c>
      <c r="K5359" s="65">
        <f>+K5356+K5327+K5331+K5332+K5333+K5334+K5335+K5336+K5337</f>
        <v>24861127.640000001</v>
      </c>
      <c r="L5359" s="65">
        <f>+L5356+L5327+L5331+L5332+L5333+L5334+L5335+L5336+L5337</f>
        <v>26599315.489999998</v>
      </c>
      <c r="M5359" s="65">
        <f>+M5356+M5327+M5331+M5332+M5333+M5334+M5335+M5336+M5337+M5330+M5329</f>
        <v>32208659.18</v>
      </c>
      <c r="N5359" s="65">
        <f>+N5356+N5327+N5331+N5332+N5333+N5334+N5335+N5336+N5337+N5330+N5329</f>
        <v>31348998.179999996</v>
      </c>
      <c r="O5359" s="65">
        <f>+O5356+O5327+O5331+O5332+O5333+O5334+O5335+O5336+O5337+O5330+O5329+O5338+O5339+O5340+O5341+O5342+O5343+O5344+O5345</f>
        <v>39152617.43</v>
      </c>
      <c r="P5359" s="65">
        <f>SUM(P5329:P5345)+P5327</f>
        <v>302657750.18000001</v>
      </c>
      <c r="Q5359" s="41"/>
    </row>
    <row r="5360" spans="1:17" ht="15.75" thickTop="1" x14ac:dyDescent="0.25">
      <c r="A5360" s="322"/>
      <c r="B5360" s="2"/>
      <c r="C5360" s="322"/>
      <c r="D5360" s="322"/>
      <c r="E5360" s="322"/>
      <c r="F5360" s="41"/>
      <c r="G5360" s="41"/>
      <c r="H5360" s="41"/>
      <c r="I5360" s="41"/>
      <c r="J5360" s="41"/>
      <c r="K5360" s="41"/>
      <c r="L5360" s="41"/>
      <c r="M5360" s="41"/>
      <c r="N5360" s="41"/>
      <c r="O5360" s="41"/>
      <c r="P5360" s="325"/>
      <c r="Q5360" s="325"/>
    </row>
    <row r="5361" spans="1:17" x14ac:dyDescent="0.25">
      <c r="A5361" s="322"/>
      <c r="B5361" s="2"/>
      <c r="C5361" s="322"/>
      <c r="D5361" s="322"/>
      <c r="E5361" s="322"/>
      <c r="F5361" s="41"/>
      <c r="G5361" s="41"/>
      <c r="H5361" s="41"/>
      <c r="I5361" s="41"/>
      <c r="J5361" s="41"/>
      <c r="K5361" s="41"/>
      <c r="L5361" s="41"/>
      <c r="M5361" s="41"/>
      <c r="N5361" s="41"/>
      <c r="O5361" s="41"/>
      <c r="P5361" s="45"/>
      <c r="Q5361" s="45"/>
    </row>
    <row r="5362" spans="1:17" x14ac:dyDescent="0.25">
      <c r="A5362" s="322"/>
      <c r="B5362" s="2"/>
      <c r="C5362" s="322"/>
      <c r="D5362" s="322"/>
      <c r="E5362" s="322"/>
      <c r="F5362" s="41" t="s">
        <v>199</v>
      </c>
      <c r="G5362" s="325"/>
      <c r="H5362" s="325"/>
      <c r="I5362" s="325"/>
      <c r="J5362" s="325"/>
      <c r="K5362" s="325"/>
      <c r="L5362" s="325"/>
      <c r="M5362" s="325"/>
      <c r="N5362" s="325"/>
      <c r="O5362" s="325"/>
      <c r="P5362" s="324"/>
      <c r="Q5362" s="324"/>
    </row>
    <row r="5363" spans="1:17" x14ac:dyDescent="0.25">
      <c r="A5363" s="416" t="s">
        <v>106</v>
      </c>
      <c r="B5363" s="416"/>
      <c r="C5363" s="416"/>
      <c r="D5363" s="416"/>
      <c r="E5363" s="416" t="s">
        <v>107</v>
      </c>
      <c r="F5363" s="416"/>
      <c r="G5363" s="416"/>
      <c r="H5363" s="379"/>
      <c r="I5363" s="379"/>
      <c r="J5363" s="379"/>
      <c r="K5363" s="379"/>
      <c r="L5363" s="379"/>
      <c r="M5363" s="379"/>
      <c r="N5363" s="379"/>
      <c r="O5363" s="382"/>
      <c r="P5363" s="324"/>
      <c r="Q5363" s="324"/>
    </row>
    <row r="5364" spans="1:17" x14ac:dyDescent="0.25">
      <c r="A5364" s="329"/>
      <c r="B5364" s="3"/>
      <c r="C5364" s="3"/>
      <c r="D5364" s="325"/>
      <c r="E5364" s="325"/>
      <c r="F5364" s="3"/>
      <c r="G5364" s="345"/>
      <c r="H5364" s="345"/>
      <c r="I5364" s="345"/>
      <c r="J5364" s="345"/>
      <c r="K5364" s="345"/>
      <c r="L5364" s="345"/>
      <c r="M5364" s="345"/>
      <c r="N5364" s="345"/>
      <c r="O5364" s="345"/>
      <c r="P5364" s="369"/>
      <c r="Q5364" s="369"/>
    </row>
    <row r="5365" spans="1:17" x14ac:dyDescent="0.25">
      <c r="A5365" s="3"/>
      <c r="B5365" s="3"/>
      <c r="C5365" s="3"/>
      <c r="D5365" s="325"/>
      <c r="E5365" s="325"/>
      <c r="F5365" s="3"/>
      <c r="G5365" s="3"/>
      <c r="H5365" s="3"/>
      <c r="I5365" s="3"/>
      <c r="J5365" s="3"/>
      <c r="K5365" s="3"/>
      <c r="L5365" s="3"/>
      <c r="M5365" s="381"/>
      <c r="N5365" s="381"/>
      <c r="O5365" s="383"/>
    </row>
    <row r="5366" spans="1:17" x14ac:dyDescent="0.25">
      <c r="A5366" s="412" t="s">
        <v>227</v>
      </c>
      <c r="B5366" s="412"/>
      <c r="C5366" s="412"/>
      <c r="D5366" s="412"/>
      <c r="E5366" s="413" t="s">
        <v>223</v>
      </c>
      <c r="F5366" s="413"/>
      <c r="G5366" s="413"/>
      <c r="H5366" s="380"/>
      <c r="I5366" s="325"/>
      <c r="J5366" s="325"/>
      <c r="K5366" s="325"/>
    </row>
    <row r="5367" spans="1:17" x14ac:dyDescent="0.25">
      <c r="A5367" s="414" t="s">
        <v>108</v>
      </c>
      <c r="B5367" s="414"/>
      <c r="C5367" s="414"/>
      <c r="D5367" s="414"/>
      <c r="E5367" s="415" t="s">
        <v>224</v>
      </c>
      <c r="F5367" s="415"/>
      <c r="G5367" s="415"/>
      <c r="L5367" s="28"/>
    </row>
    <row r="5368" spans="1:17" x14ac:dyDescent="0.25">
      <c r="M5368" s="28"/>
      <c r="N5368" s="28"/>
    </row>
    <row r="5380" spans="1:18" ht="18" x14ac:dyDescent="0.25">
      <c r="A5380" s="312"/>
      <c r="B5380" s="312"/>
      <c r="C5380" s="312"/>
      <c r="D5380" s="312"/>
      <c r="E5380" s="312"/>
      <c r="F5380" s="312"/>
      <c r="G5380" s="312"/>
      <c r="H5380" s="312"/>
      <c r="I5380" s="312"/>
    </row>
    <row r="5381" spans="1:18" ht="15" customHeight="1" x14ac:dyDescent="0.25">
      <c r="A5381" s="409" t="s">
        <v>0</v>
      </c>
      <c r="B5381" s="409"/>
      <c r="C5381" s="409"/>
      <c r="D5381" s="409"/>
      <c r="E5381" s="409"/>
      <c r="F5381" s="409"/>
      <c r="G5381" s="409"/>
      <c r="H5381" s="409"/>
      <c r="I5381" s="409"/>
      <c r="J5381" s="409"/>
      <c r="K5381" s="409"/>
      <c r="L5381" s="409"/>
      <c r="M5381" s="409"/>
      <c r="N5381" s="409"/>
      <c r="O5381" s="409"/>
      <c r="P5381" s="409"/>
      <c r="Q5381" s="409"/>
      <c r="R5381" s="409"/>
    </row>
    <row r="5382" spans="1:18" ht="15" customHeight="1" x14ac:dyDescent="0.25">
      <c r="A5382" s="410" t="s">
        <v>229</v>
      </c>
      <c r="B5382" s="410"/>
      <c r="C5382" s="410"/>
      <c r="D5382" s="410"/>
      <c r="E5382" s="410"/>
      <c r="F5382" s="410"/>
      <c r="G5382" s="410"/>
      <c r="H5382" s="410"/>
      <c r="I5382" s="410"/>
      <c r="J5382" s="410"/>
      <c r="K5382" s="410"/>
      <c r="L5382" s="410"/>
      <c r="M5382" s="410"/>
      <c r="N5382" s="410"/>
      <c r="O5382" s="410"/>
      <c r="P5382" s="410"/>
      <c r="Q5382" s="410"/>
      <c r="R5382" s="410"/>
    </row>
    <row r="5383" spans="1:18" x14ac:dyDescent="0.25">
      <c r="A5383" s="32" t="s">
        <v>3</v>
      </c>
      <c r="B5383" s="33" t="s">
        <v>4</v>
      </c>
      <c r="C5383" s="5"/>
      <c r="D5383" s="5"/>
      <c r="E5383" s="6"/>
      <c r="F5383" s="250" t="s">
        <v>5</v>
      </c>
      <c r="G5383" s="251" t="s">
        <v>6</v>
      </c>
      <c r="H5383" s="348" t="s">
        <v>109</v>
      </c>
      <c r="I5383" s="354" t="s">
        <v>141</v>
      </c>
      <c r="J5383" s="354" t="s">
        <v>142</v>
      </c>
      <c r="K5383" s="354" t="s">
        <v>143</v>
      </c>
      <c r="L5383" s="354" t="s">
        <v>144</v>
      </c>
      <c r="M5383" s="354" t="s">
        <v>153</v>
      </c>
      <c r="N5383" s="354" t="s">
        <v>157</v>
      </c>
      <c r="O5383" s="354" t="s">
        <v>158</v>
      </c>
      <c r="P5383" s="354" t="s">
        <v>169</v>
      </c>
      <c r="Q5383" s="354"/>
      <c r="R5383" s="252" t="s">
        <v>7</v>
      </c>
    </row>
    <row r="5384" spans="1:18" x14ac:dyDescent="0.25">
      <c r="A5384" s="316" t="s">
        <v>8</v>
      </c>
      <c r="B5384" s="317" t="s">
        <v>9</v>
      </c>
      <c r="C5384" s="317"/>
      <c r="D5384" s="40"/>
      <c r="E5384" s="40"/>
      <c r="F5384" s="41">
        <f t="shared" ref="F5384:M5384" si="330">SUM(F5385:F5389)</f>
        <v>18623980.59</v>
      </c>
      <c r="G5384" s="41">
        <f t="shared" si="330"/>
        <v>20094134.43</v>
      </c>
      <c r="H5384" s="41">
        <f t="shared" si="330"/>
        <v>20699864.780000001</v>
      </c>
      <c r="I5384" s="41">
        <f t="shared" si="330"/>
        <v>21305145.949999999</v>
      </c>
      <c r="J5384" s="41">
        <f t="shared" si="330"/>
        <v>35093298.869999997</v>
      </c>
      <c r="K5384" s="41">
        <f t="shared" si="330"/>
        <v>19243972.210000001</v>
      </c>
      <c r="L5384" s="41">
        <f t="shared" si="330"/>
        <v>20491333.789999999</v>
      </c>
      <c r="M5384" s="41">
        <f t="shared" si="330"/>
        <v>24821593.609999999</v>
      </c>
      <c r="N5384" s="41">
        <f>SUM(N5385:N5389)</f>
        <v>18821019.859999999</v>
      </c>
      <c r="O5384" s="41">
        <f>SUM(O5385:O5389)</f>
        <v>35293100.259999998</v>
      </c>
      <c r="P5384" s="41">
        <f>SUM(P5385:P5389)</f>
        <v>39752303.049999997</v>
      </c>
      <c r="Q5384" s="41"/>
      <c r="R5384" s="41">
        <f>+R5385+R5386+R5387+R5388+R5389</f>
        <v>274239747.39999998</v>
      </c>
    </row>
    <row r="5385" spans="1:18" x14ac:dyDescent="0.25">
      <c r="A5385" s="313"/>
      <c r="B5385" s="314" t="s">
        <v>10</v>
      </c>
      <c r="C5385" s="315"/>
      <c r="D5385" s="315"/>
      <c r="E5385" s="40"/>
      <c r="F5385" s="45">
        <v>15498663.82</v>
      </c>
      <c r="G5385" s="45">
        <v>17005330.489999998</v>
      </c>
      <c r="H5385" s="45">
        <v>17606859.66</v>
      </c>
      <c r="I5385" s="45">
        <v>18184491.079999998</v>
      </c>
      <c r="J5385" s="45">
        <v>17215245.579999998</v>
      </c>
      <c r="K5385" s="45">
        <v>16144830.49</v>
      </c>
      <c r="L5385" s="45">
        <v>17362417.469999999</v>
      </c>
      <c r="M5385" s="45">
        <v>21693141.989999998</v>
      </c>
      <c r="N5385" s="45">
        <v>15670518.539999999</v>
      </c>
      <c r="O5385" s="45">
        <v>17098947.16</v>
      </c>
      <c r="P5385" s="45">
        <v>36110458.289999999</v>
      </c>
      <c r="Q5385" s="45"/>
      <c r="R5385" s="45">
        <f>SUM(F5385:P5385)</f>
        <v>209590904.56999996</v>
      </c>
    </row>
    <row r="5386" spans="1:18" x14ac:dyDescent="0.25">
      <c r="A5386" s="313"/>
      <c r="B5386" s="314" t="s">
        <v>11</v>
      </c>
      <c r="C5386" s="315"/>
      <c r="D5386" s="315"/>
      <c r="E5386" s="40"/>
      <c r="F5386" s="45">
        <v>740000</v>
      </c>
      <c r="G5386" s="45">
        <v>700000</v>
      </c>
      <c r="H5386" s="45">
        <v>735000</v>
      </c>
      <c r="I5386" s="45">
        <v>735000</v>
      </c>
      <c r="J5386" s="45">
        <v>15482441.92</v>
      </c>
      <c r="K5386" s="45">
        <v>725000</v>
      </c>
      <c r="L5386" s="45">
        <v>740000</v>
      </c>
      <c r="M5386" s="45">
        <v>740000</v>
      </c>
      <c r="N5386" s="45">
        <v>740000</v>
      </c>
      <c r="O5386" s="45">
        <v>15798988.810000001</v>
      </c>
      <c r="P5386" s="45">
        <v>1229218.05</v>
      </c>
      <c r="Q5386" s="45"/>
      <c r="R5386" s="45">
        <f>SUM(F5386:P5386)</f>
        <v>38365648.780000001</v>
      </c>
    </row>
    <row r="5387" spans="1:18" x14ac:dyDescent="0.25">
      <c r="A5387" s="313"/>
      <c r="B5387" s="314" t="s">
        <v>212</v>
      </c>
      <c r="C5387" s="318"/>
      <c r="D5387" s="318"/>
      <c r="E5387" s="40"/>
      <c r="F5387" s="45">
        <v>0</v>
      </c>
      <c r="G5387" s="45">
        <v>0</v>
      </c>
      <c r="H5387" s="45">
        <v>0</v>
      </c>
      <c r="I5387" s="45">
        <v>0</v>
      </c>
      <c r="J5387" s="45">
        <v>0</v>
      </c>
      <c r="K5387" s="45">
        <v>0</v>
      </c>
      <c r="L5387" s="45">
        <v>0</v>
      </c>
      <c r="M5387" s="45">
        <v>0</v>
      </c>
      <c r="N5387" s="45">
        <v>0</v>
      </c>
      <c r="O5387" s="45">
        <v>0</v>
      </c>
      <c r="P5387" s="45">
        <v>0</v>
      </c>
      <c r="Q5387" s="45"/>
      <c r="R5387" s="45">
        <f>SUM(F5387:P5387)</f>
        <v>0</v>
      </c>
    </row>
    <row r="5388" spans="1:18" x14ac:dyDescent="0.25">
      <c r="A5388" s="313"/>
      <c r="B5388" s="314" t="s">
        <v>213</v>
      </c>
      <c r="C5388" s="318"/>
      <c r="D5388" s="318"/>
      <c r="E5388" s="40"/>
      <c r="F5388" s="45">
        <v>0</v>
      </c>
      <c r="G5388" s="45">
        <v>0</v>
      </c>
      <c r="H5388" s="45">
        <v>0</v>
      </c>
      <c r="I5388" s="45">
        <v>0</v>
      </c>
      <c r="J5388" s="45">
        <v>0</v>
      </c>
      <c r="K5388" s="45">
        <v>0</v>
      </c>
      <c r="L5388" s="45">
        <v>0</v>
      </c>
      <c r="M5388" s="45">
        <v>0</v>
      </c>
      <c r="N5388" s="45">
        <v>0</v>
      </c>
      <c r="O5388" s="45">
        <v>0</v>
      </c>
      <c r="P5388" s="45">
        <v>0</v>
      </c>
      <c r="Q5388" s="45"/>
      <c r="R5388" s="45">
        <f>SUM(F5388:P5388)</f>
        <v>0</v>
      </c>
    </row>
    <row r="5389" spans="1:18" x14ac:dyDescent="0.25">
      <c r="A5389" s="313"/>
      <c r="B5389" s="384" t="s">
        <v>214</v>
      </c>
      <c r="C5389" s="384"/>
      <c r="D5389" s="384"/>
      <c r="E5389" s="40"/>
      <c r="F5389" s="45">
        <v>2385316.77</v>
      </c>
      <c r="G5389" s="45">
        <v>2388803.94</v>
      </c>
      <c r="H5389" s="45">
        <v>2358005.12</v>
      </c>
      <c r="I5389" s="45">
        <v>2385654.87</v>
      </c>
      <c r="J5389" s="45">
        <v>2395611.37</v>
      </c>
      <c r="K5389" s="45">
        <v>2374141.7200000002</v>
      </c>
      <c r="L5389" s="45">
        <v>2388916.3199999998</v>
      </c>
      <c r="M5389" s="45">
        <v>2388451.62</v>
      </c>
      <c r="N5389" s="45">
        <v>2410501.3199999998</v>
      </c>
      <c r="O5389" s="45">
        <v>2395164.29</v>
      </c>
      <c r="P5389" s="45">
        <v>2412626.71</v>
      </c>
      <c r="Q5389" s="45"/>
      <c r="R5389" s="45">
        <f>SUM(F5389:P5389)</f>
        <v>26283194.050000001</v>
      </c>
    </row>
    <row r="5390" spans="1:18" x14ac:dyDescent="0.25">
      <c r="A5390" s="316" t="s">
        <v>12</v>
      </c>
      <c r="B5390" s="320" t="s">
        <v>13</v>
      </c>
      <c r="C5390" s="315"/>
      <c r="D5390" s="40"/>
      <c r="E5390" s="40"/>
      <c r="F5390" s="41">
        <f>SUM(F5391:F5400)</f>
        <v>5552129.5299999993</v>
      </c>
      <c r="G5390" s="41">
        <f t="shared" ref="G5390:M5390" si="331">SUM(G5391:G5402)</f>
        <v>1747749.42</v>
      </c>
      <c r="H5390" s="41">
        <f t="shared" si="331"/>
        <v>3658215.06</v>
      </c>
      <c r="I5390" s="41">
        <f t="shared" si="331"/>
        <v>3628142.7399999998</v>
      </c>
      <c r="J5390" s="41">
        <f t="shared" si="331"/>
        <v>2227347.54</v>
      </c>
      <c r="K5390" s="41">
        <f t="shared" si="331"/>
        <v>4773279.9700000007</v>
      </c>
      <c r="L5390" s="41">
        <f t="shared" si="331"/>
        <v>3560473.34</v>
      </c>
      <c r="M5390" s="41">
        <f t="shared" si="331"/>
        <v>3175758.3200000003</v>
      </c>
      <c r="N5390" s="41">
        <f>SUM(N5391:N5402)</f>
        <v>5664546.4399999995</v>
      </c>
      <c r="O5390" s="41">
        <f>SUM(O5391:O5402)</f>
        <v>1686749.79</v>
      </c>
      <c r="P5390" s="41">
        <f>SUM(P5391:P5402)</f>
        <v>6476425.9299999997</v>
      </c>
      <c r="Q5390" s="41"/>
      <c r="R5390" s="41">
        <f>SUM(R5391:R5402)</f>
        <v>42150818.079999991</v>
      </c>
    </row>
    <row r="5391" spans="1:18" x14ac:dyDescent="0.25">
      <c r="A5391" s="313"/>
      <c r="B5391" s="314" t="s">
        <v>14</v>
      </c>
      <c r="C5391" s="315"/>
      <c r="D5391" s="315"/>
      <c r="E5391" s="40"/>
      <c r="F5391" s="45">
        <f>1174780.96+0.05</f>
        <v>1174781.01</v>
      </c>
      <c r="G5391" s="45">
        <v>19970.990000000002</v>
      </c>
      <c r="H5391" s="45">
        <v>1046309.13</v>
      </c>
      <c r="I5391" s="45">
        <v>43359.199999999997</v>
      </c>
      <c r="J5391" s="45">
        <v>531923.43000000005</v>
      </c>
      <c r="K5391" s="45">
        <v>807832.19</v>
      </c>
      <c r="L5391" s="45">
        <v>885012.1</v>
      </c>
      <c r="M5391" s="45">
        <v>563383.94999999995</v>
      </c>
      <c r="N5391" s="45">
        <v>638820.96</v>
      </c>
      <c r="O5391" s="45">
        <v>0</v>
      </c>
      <c r="P5391" s="45">
        <v>1730263.01</v>
      </c>
      <c r="Q5391" s="45"/>
      <c r="R5391" s="45">
        <f t="shared" ref="R5391:R5402" si="332">SUM(F5391:P5391)</f>
        <v>7441655.9699999997</v>
      </c>
    </row>
    <row r="5392" spans="1:18" x14ac:dyDescent="0.25">
      <c r="A5392" s="321"/>
      <c r="B5392" s="322" t="s">
        <v>15</v>
      </c>
      <c r="C5392" s="384"/>
      <c r="D5392" s="384"/>
      <c r="E5392" s="40"/>
      <c r="F5392" s="45">
        <v>177000</v>
      </c>
      <c r="G5392" s="45">
        <v>177000</v>
      </c>
      <c r="H5392" s="45">
        <v>230100</v>
      </c>
      <c r="I5392" s="45">
        <v>194700</v>
      </c>
      <c r="J5392" s="45">
        <v>17700</v>
      </c>
      <c r="K5392" s="45">
        <v>194700</v>
      </c>
      <c r="L5392" s="45">
        <v>194700</v>
      </c>
      <c r="M5392" s="45">
        <v>194700</v>
      </c>
      <c r="N5392" s="45">
        <v>371700</v>
      </c>
      <c r="O5392" s="45">
        <v>17700</v>
      </c>
      <c r="P5392" s="45">
        <v>194700</v>
      </c>
      <c r="Q5392" s="45"/>
      <c r="R5392" s="45">
        <f t="shared" si="332"/>
        <v>1964700</v>
      </c>
    </row>
    <row r="5393" spans="1:18" x14ac:dyDescent="0.25">
      <c r="A5393" s="313"/>
      <c r="B5393" s="314" t="s">
        <v>16</v>
      </c>
      <c r="C5393" s="315"/>
      <c r="D5393" s="315"/>
      <c r="E5393" s="40"/>
      <c r="F5393" s="45">
        <v>0</v>
      </c>
      <c r="G5393" s="45">
        <v>190315</v>
      </c>
      <c r="H5393" s="45">
        <v>0</v>
      </c>
      <c r="I5393" s="45">
        <v>246555</v>
      </c>
      <c r="J5393" s="45">
        <v>45650</v>
      </c>
      <c r="K5393" s="45">
        <v>434460</v>
      </c>
      <c r="L5393" s="45">
        <v>0</v>
      </c>
      <c r="M5393" s="45">
        <v>204942.5</v>
      </c>
      <c r="N5393" s="45">
        <v>346150</v>
      </c>
      <c r="O5393" s="45">
        <v>97400</v>
      </c>
      <c r="P5393" s="45">
        <v>171020.04</v>
      </c>
      <c r="Q5393" s="45"/>
      <c r="R5393" s="45">
        <f t="shared" si="332"/>
        <v>1736492.54</v>
      </c>
    </row>
    <row r="5394" spans="1:18" x14ac:dyDescent="0.25">
      <c r="A5394" s="313"/>
      <c r="B5394" s="384" t="s">
        <v>17</v>
      </c>
      <c r="C5394" s="384"/>
      <c r="D5394" s="384"/>
      <c r="E5394" s="40"/>
      <c r="F5394" s="45">
        <v>0</v>
      </c>
      <c r="G5394" s="45">
        <v>0</v>
      </c>
      <c r="H5394" s="45">
        <v>50000</v>
      </c>
      <c r="I5394" s="45">
        <v>0</v>
      </c>
      <c r="J5394" s="45">
        <v>0</v>
      </c>
      <c r="K5394" s="45">
        <v>100000</v>
      </c>
      <c r="L5394" s="45">
        <v>0</v>
      </c>
      <c r="M5394" s="45">
        <v>0</v>
      </c>
      <c r="N5394" s="45">
        <v>0</v>
      </c>
      <c r="O5394" s="45">
        <v>0</v>
      </c>
      <c r="P5394" s="45">
        <v>0</v>
      </c>
      <c r="Q5394" s="45"/>
      <c r="R5394" s="45">
        <f t="shared" si="332"/>
        <v>150000</v>
      </c>
    </row>
    <row r="5395" spans="1:18" x14ac:dyDescent="0.25">
      <c r="A5395" s="313"/>
      <c r="B5395" s="314" t="s">
        <v>18</v>
      </c>
      <c r="C5395" s="315"/>
      <c r="D5395" s="315"/>
      <c r="E5395" s="52"/>
      <c r="F5395" s="45">
        <v>1120643.4099999999</v>
      </c>
      <c r="G5395" s="45">
        <v>727643.43</v>
      </c>
      <c r="H5395" s="45">
        <v>898861.43</v>
      </c>
      <c r="I5395" s="45">
        <v>1975184.47</v>
      </c>
      <c r="J5395" s="45">
        <v>1256674.1100000001</v>
      </c>
      <c r="K5395" s="45">
        <v>1418192.51</v>
      </c>
      <c r="L5395" s="45">
        <v>1253198.8999999999</v>
      </c>
      <c r="M5395" s="45">
        <v>1460806.42</v>
      </c>
      <c r="N5395" s="45">
        <v>2199197.73</v>
      </c>
      <c r="O5395" s="45">
        <v>908867.79</v>
      </c>
      <c r="P5395" s="45">
        <v>2709751.58</v>
      </c>
      <c r="Q5395" s="45"/>
      <c r="R5395" s="45">
        <f t="shared" si="332"/>
        <v>15929021.779999999</v>
      </c>
    </row>
    <row r="5396" spans="1:18" x14ac:dyDescent="0.25">
      <c r="A5396" s="313"/>
      <c r="B5396" s="314" t="s">
        <v>19</v>
      </c>
      <c r="C5396" s="315"/>
      <c r="D5396" s="315"/>
      <c r="E5396" s="40"/>
      <c r="F5396" s="45">
        <v>2526165.11</v>
      </c>
      <c r="G5396" s="45">
        <v>0</v>
      </c>
      <c r="H5396" s="45">
        <v>209323</v>
      </c>
      <c r="I5396" s="45">
        <v>118940</v>
      </c>
      <c r="J5396" s="45">
        <v>103910</v>
      </c>
      <c r="K5396" s="45">
        <v>103910</v>
      </c>
      <c r="L5396" s="45">
        <v>102731</v>
      </c>
      <c r="M5396" s="45">
        <v>77681</v>
      </c>
      <c r="N5396" s="45">
        <v>0</v>
      </c>
      <c r="O5396" s="45">
        <v>161040</v>
      </c>
      <c r="P5396" s="45">
        <v>77558</v>
      </c>
      <c r="Q5396" s="45"/>
      <c r="R5396" s="45">
        <f t="shared" si="332"/>
        <v>3481258.11</v>
      </c>
    </row>
    <row r="5397" spans="1:18" x14ac:dyDescent="0.25">
      <c r="A5397" s="313"/>
      <c r="B5397" s="314" t="s">
        <v>197</v>
      </c>
      <c r="C5397" s="315"/>
      <c r="D5397" s="315"/>
      <c r="E5397" s="40"/>
      <c r="F5397" s="45">
        <v>0</v>
      </c>
      <c r="G5397" s="45">
        <v>0</v>
      </c>
      <c r="H5397" s="45">
        <v>0</v>
      </c>
      <c r="I5397" s="45">
        <v>0</v>
      </c>
      <c r="J5397" s="45">
        <v>0</v>
      </c>
      <c r="K5397" s="45">
        <v>0</v>
      </c>
      <c r="L5397" s="45">
        <v>0</v>
      </c>
      <c r="M5397" s="45">
        <v>0</v>
      </c>
      <c r="N5397" s="45">
        <v>0</v>
      </c>
      <c r="O5397" s="45">
        <v>0</v>
      </c>
      <c r="P5397" s="45">
        <v>0</v>
      </c>
      <c r="Q5397" s="45"/>
      <c r="R5397" s="45">
        <f t="shared" si="332"/>
        <v>0</v>
      </c>
    </row>
    <row r="5398" spans="1:18" x14ac:dyDescent="0.25">
      <c r="A5398" s="313"/>
      <c r="B5398" s="322" t="s">
        <v>20</v>
      </c>
      <c r="C5398" s="315"/>
      <c r="D5398" s="315"/>
      <c r="E5398" s="40"/>
      <c r="F5398" s="45">
        <v>249830</v>
      </c>
      <c r="G5398" s="45">
        <v>398000</v>
      </c>
      <c r="H5398" s="45">
        <v>249970</v>
      </c>
      <c r="I5398" s="45">
        <v>249950</v>
      </c>
      <c r="J5398" s="45">
        <v>250250</v>
      </c>
      <c r="K5398" s="45">
        <v>251104</v>
      </c>
      <c r="L5398" s="45">
        <v>256555.6</v>
      </c>
      <c r="M5398" s="45">
        <v>238242</v>
      </c>
      <c r="N5398" s="45">
        <v>250471.99</v>
      </c>
      <c r="O5398" s="45">
        <v>250042</v>
      </c>
      <c r="P5398" s="45">
        <v>153500.42000000001</v>
      </c>
      <c r="Q5398" s="45"/>
      <c r="R5398" s="45">
        <f t="shared" si="332"/>
        <v>2797916.01</v>
      </c>
    </row>
    <row r="5399" spans="1:18" x14ac:dyDescent="0.25">
      <c r="A5399" s="313"/>
      <c r="B5399" s="384" t="s">
        <v>21</v>
      </c>
      <c r="C5399" s="384"/>
      <c r="D5399" s="384"/>
      <c r="E5399" s="384"/>
      <c r="F5399" s="45">
        <v>0</v>
      </c>
      <c r="G5399" s="45">
        <v>0</v>
      </c>
      <c r="H5399" s="45">
        <v>0</v>
      </c>
      <c r="I5399" s="45">
        <v>0</v>
      </c>
      <c r="J5399" s="45">
        <v>0</v>
      </c>
      <c r="K5399" s="45">
        <v>0</v>
      </c>
      <c r="L5399" s="45">
        <v>0</v>
      </c>
      <c r="M5399" s="45">
        <v>0</v>
      </c>
      <c r="N5399" s="45">
        <v>0</v>
      </c>
      <c r="O5399" s="45">
        <v>0</v>
      </c>
      <c r="P5399" s="45">
        <v>0</v>
      </c>
      <c r="Q5399" s="45"/>
      <c r="R5399" s="45">
        <f t="shared" si="332"/>
        <v>0</v>
      </c>
    </row>
    <row r="5400" spans="1:18" x14ac:dyDescent="0.25">
      <c r="A5400" s="313"/>
      <c r="B5400" s="322" t="s">
        <v>22</v>
      </c>
      <c r="C5400" s="384"/>
      <c r="D5400" s="384"/>
      <c r="E5400" s="384"/>
      <c r="F5400" s="45">
        <v>303710</v>
      </c>
      <c r="G5400" s="45">
        <v>0</v>
      </c>
      <c r="H5400" s="45">
        <v>274000</v>
      </c>
      <c r="I5400" s="45">
        <v>124000</v>
      </c>
      <c r="J5400" s="45">
        <v>21240</v>
      </c>
      <c r="K5400" s="45">
        <v>452400</v>
      </c>
      <c r="L5400" s="45">
        <v>576250.74</v>
      </c>
      <c r="M5400" s="45">
        <v>436002.45</v>
      </c>
      <c r="N5400" s="45">
        <v>1039940</v>
      </c>
      <c r="O5400" s="45">
        <v>251700</v>
      </c>
      <c r="P5400" s="45">
        <v>1030500</v>
      </c>
      <c r="Q5400" s="45"/>
      <c r="R5400" s="45">
        <f t="shared" si="332"/>
        <v>4509743.1899999995</v>
      </c>
    </row>
    <row r="5401" spans="1:18" x14ac:dyDescent="0.25">
      <c r="A5401" s="313"/>
      <c r="B5401" s="322" t="s">
        <v>23</v>
      </c>
      <c r="C5401" s="384"/>
      <c r="D5401" s="384"/>
      <c r="E5401" s="40"/>
      <c r="F5401" s="45">
        <v>0</v>
      </c>
      <c r="G5401" s="45">
        <v>0</v>
      </c>
      <c r="H5401" s="45">
        <v>0</v>
      </c>
      <c r="I5401" s="45">
        <v>0</v>
      </c>
      <c r="J5401" s="45">
        <v>0</v>
      </c>
      <c r="K5401" s="45">
        <v>0</v>
      </c>
      <c r="L5401" s="45">
        <v>0</v>
      </c>
      <c r="M5401" s="45">
        <v>0</v>
      </c>
      <c r="N5401" s="45">
        <v>0</v>
      </c>
      <c r="O5401" s="45">
        <v>0</v>
      </c>
      <c r="P5401" s="45">
        <v>0</v>
      </c>
      <c r="Q5401" s="45"/>
      <c r="R5401" s="45">
        <f t="shared" si="332"/>
        <v>0</v>
      </c>
    </row>
    <row r="5402" spans="1:18" x14ac:dyDescent="0.25">
      <c r="A5402" s="313"/>
      <c r="B5402" s="384" t="s">
        <v>215</v>
      </c>
      <c r="C5402" s="384"/>
      <c r="D5402" s="384"/>
      <c r="E5402" s="40"/>
      <c r="F5402" s="45">
        <v>0</v>
      </c>
      <c r="G5402" s="45">
        <v>234820</v>
      </c>
      <c r="H5402" s="45">
        <v>699651.5</v>
      </c>
      <c r="I5402" s="45">
        <v>675454.07</v>
      </c>
      <c r="J5402" s="45">
        <v>0</v>
      </c>
      <c r="K5402" s="45">
        <v>1010681.27</v>
      </c>
      <c r="L5402" s="45">
        <v>292025</v>
      </c>
      <c r="M5402" s="45">
        <v>0</v>
      </c>
      <c r="N5402" s="45">
        <v>818265.76</v>
      </c>
      <c r="O5402" s="45">
        <v>0</v>
      </c>
      <c r="P5402" s="45">
        <v>409132.88</v>
      </c>
      <c r="Q5402" s="45"/>
      <c r="R5402" s="45">
        <f t="shared" si="332"/>
        <v>4140030.4799999995</v>
      </c>
    </row>
    <row r="5403" spans="1:18" x14ac:dyDescent="0.25">
      <c r="A5403" s="316" t="s">
        <v>24</v>
      </c>
      <c r="B5403" s="320" t="s">
        <v>25</v>
      </c>
      <c r="C5403" s="315"/>
      <c r="D5403" s="40"/>
      <c r="E5403" s="40"/>
      <c r="F5403" s="41">
        <f>+F5406+F5404+F5405+F5407+F5408+F5409+F5410</f>
        <v>1895053.54</v>
      </c>
      <c r="G5403" s="41">
        <f>+G5406+G5404+G5405+G5407+G5408+G5409+G5410+G5413</f>
        <v>1509152.9300000002</v>
      </c>
      <c r="H5403" s="41">
        <f>+H5406+H5404+H5405+H5407+H5408+H5409+H5410+H5413</f>
        <v>191904.38</v>
      </c>
      <c r="I5403" s="41">
        <f t="shared" ref="I5403:M5403" si="333">SUM(I5404:I5413)</f>
        <v>2717212.2</v>
      </c>
      <c r="J5403" s="41">
        <f t="shared" si="333"/>
        <v>6823929.9800000004</v>
      </c>
      <c r="K5403" s="41">
        <f t="shared" si="333"/>
        <v>843875.46</v>
      </c>
      <c r="L5403" s="41">
        <f t="shared" si="333"/>
        <v>2547508.36</v>
      </c>
      <c r="M5403" s="41">
        <f t="shared" si="333"/>
        <v>4326560.0599999996</v>
      </c>
      <c r="N5403" s="41">
        <f>SUM(N5404:N5413)</f>
        <v>5982776.3900000006</v>
      </c>
      <c r="O5403" s="41">
        <f>SUM(O5404:O5413)</f>
        <v>1243700</v>
      </c>
      <c r="P5403" s="41">
        <f>SUM(P5404:P5413)</f>
        <v>1579203.42</v>
      </c>
      <c r="Q5403" s="41"/>
      <c r="R5403" s="41">
        <f t="shared" ref="R5403" si="334">SUM(R5404:R5413)</f>
        <v>29660876.719999999</v>
      </c>
    </row>
    <row r="5404" spans="1:18" x14ac:dyDescent="0.25">
      <c r="A5404" s="313"/>
      <c r="B5404" s="384" t="s">
        <v>216</v>
      </c>
      <c r="C5404" s="384"/>
      <c r="D5404" s="384"/>
      <c r="E5404" s="40"/>
      <c r="F5404" s="45">
        <v>132297.19</v>
      </c>
      <c r="G5404" s="45">
        <v>159401.37</v>
      </c>
      <c r="H5404" s="45">
        <v>150924.28</v>
      </c>
      <c r="I5404" s="45">
        <v>181569.2</v>
      </c>
      <c r="J5404" s="45">
        <v>118318.14</v>
      </c>
      <c r="K5404" s="45">
        <v>221075.46</v>
      </c>
      <c r="L5404" s="45">
        <v>659508.36</v>
      </c>
      <c r="M5404" s="45">
        <v>1360000</v>
      </c>
      <c r="N5404" s="45">
        <v>392000</v>
      </c>
      <c r="O5404" s="45">
        <v>0</v>
      </c>
      <c r="P5404" s="45">
        <v>979803.42</v>
      </c>
      <c r="Q5404" s="45"/>
      <c r="R5404" s="45">
        <f t="shared" ref="R5404:R5413" si="335">SUM(F5404:P5404)</f>
        <v>4354897.42</v>
      </c>
    </row>
    <row r="5405" spans="1:18" x14ac:dyDescent="0.25">
      <c r="A5405" s="313"/>
      <c r="B5405" s="314" t="s">
        <v>26</v>
      </c>
      <c r="C5405" s="315"/>
      <c r="D5405" s="315"/>
      <c r="E5405" s="40"/>
      <c r="F5405" s="45">
        <v>151545.63</v>
      </c>
      <c r="G5405" s="45">
        <v>0</v>
      </c>
      <c r="H5405" s="45">
        <v>0</v>
      </c>
      <c r="I5405" s="45">
        <v>139605.79999999999</v>
      </c>
      <c r="J5405" s="45">
        <v>236401.2</v>
      </c>
      <c r="K5405" s="45">
        <v>0</v>
      </c>
      <c r="L5405" s="45">
        <v>0</v>
      </c>
      <c r="M5405" s="45">
        <v>0</v>
      </c>
      <c r="N5405" s="45">
        <v>1947</v>
      </c>
      <c r="O5405" s="45">
        <v>0</v>
      </c>
      <c r="P5405" s="45">
        <v>0</v>
      </c>
      <c r="Q5405" s="45"/>
      <c r="R5405" s="45">
        <f t="shared" si="335"/>
        <v>529499.63</v>
      </c>
    </row>
    <row r="5406" spans="1:18" x14ac:dyDescent="0.25">
      <c r="A5406" s="313"/>
      <c r="B5406" s="384" t="s">
        <v>217</v>
      </c>
      <c r="C5406" s="384"/>
      <c r="D5406" s="384"/>
      <c r="E5406" s="40"/>
      <c r="F5406" s="45">
        <v>0</v>
      </c>
      <c r="G5406" s="45">
        <v>0</v>
      </c>
      <c r="H5406" s="45">
        <v>0</v>
      </c>
      <c r="I5406" s="45">
        <v>0</v>
      </c>
      <c r="J5406" s="45">
        <v>1888</v>
      </c>
      <c r="K5406" s="45">
        <v>0</v>
      </c>
      <c r="L5406" s="45">
        <v>0</v>
      </c>
      <c r="M5406" s="45">
        <v>0</v>
      </c>
      <c r="N5406" s="45">
        <v>284675</v>
      </c>
      <c r="O5406" s="45">
        <v>0</v>
      </c>
      <c r="P5406" s="45">
        <v>0</v>
      </c>
      <c r="Q5406" s="45"/>
      <c r="R5406" s="45">
        <f t="shared" si="335"/>
        <v>286563</v>
      </c>
    </row>
    <row r="5407" spans="1:18" x14ac:dyDescent="0.25">
      <c r="A5407" s="313"/>
      <c r="B5407" s="384" t="s">
        <v>27</v>
      </c>
      <c r="C5407" s="384"/>
      <c r="D5407" s="384"/>
      <c r="E5407" s="40"/>
      <c r="F5407" s="45">
        <v>0</v>
      </c>
      <c r="G5407" s="45">
        <v>0</v>
      </c>
      <c r="H5407" s="45">
        <v>0</v>
      </c>
      <c r="I5407" s="45">
        <v>0</v>
      </c>
      <c r="J5407" s="45">
        <v>0</v>
      </c>
      <c r="K5407" s="45">
        <v>0</v>
      </c>
      <c r="L5407" s="45">
        <v>0</v>
      </c>
      <c r="M5407" s="45">
        <v>0</v>
      </c>
      <c r="N5407" s="45">
        <v>0</v>
      </c>
      <c r="O5407" s="45">
        <v>0</v>
      </c>
      <c r="P5407" s="45">
        <v>0</v>
      </c>
      <c r="Q5407" s="45"/>
      <c r="R5407" s="45">
        <f t="shared" si="335"/>
        <v>0</v>
      </c>
    </row>
    <row r="5408" spans="1:18" x14ac:dyDescent="0.25">
      <c r="A5408" s="313"/>
      <c r="B5408" s="384" t="s">
        <v>218</v>
      </c>
      <c r="C5408" s="384"/>
      <c r="D5408" s="384"/>
      <c r="E5408" s="40"/>
      <c r="F5408" s="45">
        <v>0</v>
      </c>
      <c r="G5408" s="45">
        <v>0</v>
      </c>
      <c r="H5408" s="45">
        <v>0</v>
      </c>
      <c r="I5408" s="45">
        <v>0</v>
      </c>
      <c r="J5408" s="45">
        <v>132031.38</v>
      </c>
      <c r="K5408" s="45">
        <v>0</v>
      </c>
      <c r="L5408" s="45">
        <v>0</v>
      </c>
      <c r="M5408" s="45">
        <v>261110.97</v>
      </c>
      <c r="N5408" s="45">
        <v>1947</v>
      </c>
      <c r="O5408" s="45">
        <v>0</v>
      </c>
      <c r="P5408" s="45">
        <v>0</v>
      </c>
      <c r="Q5408" s="45"/>
      <c r="R5408" s="45">
        <f t="shared" si="335"/>
        <v>395089.35</v>
      </c>
    </row>
    <row r="5409" spans="1:18" x14ac:dyDescent="0.25">
      <c r="A5409" s="313"/>
      <c r="B5409" s="384" t="s">
        <v>219</v>
      </c>
      <c r="C5409" s="384"/>
      <c r="D5409" s="384"/>
      <c r="E5409" s="40"/>
      <c r="F5409" s="45">
        <v>0</v>
      </c>
      <c r="G5409" s="45">
        <v>0</v>
      </c>
      <c r="H5409" s="45">
        <v>0</v>
      </c>
      <c r="I5409" s="45">
        <v>0</v>
      </c>
      <c r="J5409" s="45">
        <v>1899919.22</v>
      </c>
      <c r="K5409" s="45">
        <v>0</v>
      </c>
      <c r="L5409" s="45">
        <v>0</v>
      </c>
      <c r="M5409" s="45">
        <v>1360462.5</v>
      </c>
      <c r="N5409" s="45">
        <v>245476.45</v>
      </c>
      <c r="O5409" s="45">
        <v>0</v>
      </c>
      <c r="P5409" s="45">
        <v>0</v>
      </c>
      <c r="Q5409" s="45"/>
      <c r="R5409" s="45">
        <f t="shared" si="335"/>
        <v>3505858.17</v>
      </c>
    </row>
    <row r="5410" spans="1:18" x14ac:dyDescent="0.25">
      <c r="A5410" s="313"/>
      <c r="B5410" s="322" t="s">
        <v>200</v>
      </c>
      <c r="C5410" s="384"/>
      <c r="D5410" s="384"/>
      <c r="E5410" s="40"/>
      <c r="F5410" s="45">
        <v>1611210.72</v>
      </c>
      <c r="G5410" s="45">
        <v>1324027.56</v>
      </c>
      <c r="H5410" s="45">
        <v>40980.1</v>
      </c>
      <c r="I5410" s="45">
        <v>1255400</v>
      </c>
      <c r="J5410" s="45">
        <v>3006443.62</v>
      </c>
      <c r="K5410" s="45">
        <v>622800</v>
      </c>
      <c r="L5410" s="45">
        <v>1888000</v>
      </c>
      <c r="M5410" s="45">
        <v>325590.95</v>
      </c>
      <c r="N5410" s="45">
        <v>2923787.45</v>
      </c>
      <c r="O5410" s="45">
        <v>1243700</v>
      </c>
      <c r="P5410" s="45">
        <v>599400</v>
      </c>
      <c r="Q5410" s="45"/>
      <c r="R5410" s="45">
        <f t="shared" si="335"/>
        <v>14841340.399999999</v>
      </c>
    </row>
    <row r="5411" spans="1:18" x14ac:dyDescent="0.25">
      <c r="A5411" s="313"/>
      <c r="B5411" s="54" t="s">
        <v>30</v>
      </c>
      <c r="C5411" s="384"/>
      <c r="D5411" s="384"/>
      <c r="E5411" s="54"/>
      <c r="F5411" s="45">
        <v>0</v>
      </c>
      <c r="G5411" s="45">
        <v>0</v>
      </c>
      <c r="H5411" s="45">
        <v>0</v>
      </c>
      <c r="I5411" s="45">
        <v>0</v>
      </c>
      <c r="J5411" s="45">
        <v>0</v>
      </c>
      <c r="K5411" s="45">
        <v>0</v>
      </c>
      <c r="L5411" s="45">
        <v>0</v>
      </c>
      <c r="M5411" s="45">
        <v>0</v>
      </c>
      <c r="N5411" s="45">
        <v>0</v>
      </c>
      <c r="O5411" s="45">
        <v>0</v>
      </c>
      <c r="P5411" s="45">
        <v>0</v>
      </c>
      <c r="Q5411" s="45"/>
      <c r="R5411" s="45">
        <f t="shared" si="335"/>
        <v>0</v>
      </c>
    </row>
    <row r="5412" spans="1:18" x14ac:dyDescent="0.25">
      <c r="A5412" s="313"/>
      <c r="B5412" s="54" t="s">
        <v>31</v>
      </c>
      <c r="C5412" s="384"/>
      <c r="D5412" s="384"/>
      <c r="E5412" s="54"/>
      <c r="F5412" s="45">
        <v>0</v>
      </c>
      <c r="G5412" s="45">
        <v>0</v>
      </c>
      <c r="H5412" s="45">
        <v>0</v>
      </c>
      <c r="I5412" s="45">
        <v>0</v>
      </c>
      <c r="J5412" s="45">
        <v>0</v>
      </c>
      <c r="K5412" s="45">
        <v>0</v>
      </c>
      <c r="L5412" s="45">
        <v>0</v>
      </c>
      <c r="M5412" s="45">
        <v>0</v>
      </c>
      <c r="N5412" s="45">
        <v>0</v>
      </c>
      <c r="O5412" s="45">
        <v>0</v>
      </c>
      <c r="P5412" s="45">
        <v>0</v>
      </c>
      <c r="Q5412" s="45"/>
      <c r="R5412" s="45">
        <f t="shared" si="335"/>
        <v>0</v>
      </c>
    </row>
    <row r="5413" spans="1:18" x14ac:dyDescent="0.25">
      <c r="A5413" s="313"/>
      <c r="B5413" s="384" t="s">
        <v>32</v>
      </c>
      <c r="C5413" s="384"/>
      <c r="D5413" s="384"/>
      <c r="E5413" s="40"/>
      <c r="F5413" s="45">
        <v>0</v>
      </c>
      <c r="G5413" s="45">
        <v>25724</v>
      </c>
      <c r="H5413" s="45">
        <v>0</v>
      </c>
      <c r="I5413" s="45">
        <v>1140637.2</v>
      </c>
      <c r="J5413" s="45">
        <v>1428928.42</v>
      </c>
      <c r="K5413" s="45">
        <v>0</v>
      </c>
      <c r="L5413" s="45">
        <v>0</v>
      </c>
      <c r="M5413" s="45">
        <v>1019395.64</v>
      </c>
      <c r="N5413" s="45">
        <v>2132943.4900000002</v>
      </c>
      <c r="O5413" s="45">
        <v>0</v>
      </c>
      <c r="P5413" s="45">
        <v>0</v>
      </c>
      <c r="Q5413" s="45"/>
      <c r="R5413" s="45">
        <f t="shared" si="335"/>
        <v>5747628.75</v>
      </c>
    </row>
    <row r="5414" spans="1:18" x14ac:dyDescent="0.25">
      <c r="A5414" s="316" t="s">
        <v>33</v>
      </c>
      <c r="B5414" s="320" t="s">
        <v>34</v>
      </c>
      <c r="C5414" s="315"/>
      <c r="D5414" s="40"/>
      <c r="E5414" s="40"/>
      <c r="F5414" s="41">
        <v>0</v>
      </c>
      <c r="G5414" s="41">
        <v>0</v>
      </c>
      <c r="H5414" s="41">
        <v>0</v>
      </c>
      <c r="I5414" s="41">
        <v>0</v>
      </c>
      <c r="J5414" s="41">
        <v>0</v>
      </c>
      <c r="K5414" s="41">
        <v>0</v>
      </c>
      <c r="L5414" s="41">
        <v>0</v>
      </c>
      <c r="M5414" s="41">
        <v>0</v>
      </c>
      <c r="N5414" s="41">
        <v>0</v>
      </c>
      <c r="O5414" s="41">
        <v>0</v>
      </c>
      <c r="P5414" s="41">
        <v>0</v>
      </c>
      <c r="Q5414" s="41"/>
      <c r="R5414" s="41">
        <v>0</v>
      </c>
    </row>
    <row r="5415" spans="1:18" x14ac:dyDescent="0.25">
      <c r="A5415" s="313"/>
      <c r="B5415" s="411" t="s">
        <v>35</v>
      </c>
      <c r="C5415" s="411"/>
      <c r="D5415" s="411"/>
      <c r="E5415" s="411"/>
      <c r="F5415" s="45">
        <v>0</v>
      </c>
      <c r="G5415" s="45">
        <v>0</v>
      </c>
      <c r="H5415" s="45">
        <v>0</v>
      </c>
      <c r="I5415" s="45">
        <v>0</v>
      </c>
      <c r="J5415" s="45">
        <v>0</v>
      </c>
      <c r="K5415" s="45">
        <v>0</v>
      </c>
      <c r="L5415" s="45">
        <v>0</v>
      </c>
      <c r="M5415" s="45">
        <v>0</v>
      </c>
      <c r="N5415" s="45">
        <v>0</v>
      </c>
      <c r="O5415" s="45">
        <v>0</v>
      </c>
      <c r="P5415" s="45">
        <v>0</v>
      </c>
      <c r="Q5415" s="45"/>
      <c r="R5415" s="45">
        <f>SUM(F5415:M5415)</f>
        <v>0</v>
      </c>
    </row>
    <row r="5416" spans="1:18" x14ac:dyDescent="0.25">
      <c r="A5416" s="313"/>
      <c r="B5416" s="322" t="s">
        <v>36</v>
      </c>
      <c r="C5416" s="384"/>
      <c r="D5416" s="384"/>
      <c r="E5416" s="384"/>
      <c r="F5416" s="45">
        <v>0</v>
      </c>
      <c r="G5416" s="45">
        <v>0</v>
      </c>
      <c r="H5416" s="45">
        <v>0</v>
      </c>
      <c r="I5416" s="45">
        <v>0</v>
      </c>
      <c r="J5416" s="45">
        <v>0</v>
      </c>
      <c r="K5416" s="45">
        <v>0</v>
      </c>
      <c r="L5416" s="45">
        <v>0</v>
      </c>
      <c r="M5416" s="45">
        <v>0</v>
      </c>
      <c r="N5416" s="45">
        <v>0</v>
      </c>
      <c r="O5416" s="45">
        <v>0</v>
      </c>
      <c r="P5416" s="45">
        <v>0</v>
      </c>
      <c r="Q5416" s="45"/>
      <c r="R5416" s="45">
        <f>SUM(F5416:M5416)</f>
        <v>0</v>
      </c>
    </row>
    <row r="5417" spans="1:18" x14ac:dyDescent="0.25">
      <c r="A5417" s="313"/>
      <c r="B5417" s="322" t="s">
        <v>37</v>
      </c>
      <c r="C5417" s="384"/>
      <c r="D5417" s="384"/>
      <c r="E5417" s="40"/>
      <c r="F5417" s="45">
        <v>0</v>
      </c>
      <c r="G5417" s="45">
        <v>0</v>
      </c>
      <c r="H5417" s="45">
        <v>0</v>
      </c>
      <c r="I5417" s="45">
        <v>0</v>
      </c>
      <c r="J5417" s="45">
        <v>0</v>
      </c>
      <c r="K5417" s="45">
        <v>0</v>
      </c>
      <c r="L5417" s="45">
        <v>0</v>
      </c>
      <c r="M5417" s="45">
        <v>0</v>
      </c>
      <c r="N5417" s="45">
        <v>0</v>
      </c>
      <c r="O5417" s="45">
        <v>0</v>
      </c>
      <c r="P5417" s="45">
        <v>0</v>
      </c>
      <c r="Q5417" s="45"/>
      <c r="R5417" s="45">
        <f t="shared" ref="R5417:R5426" si="336">SUM(F5417:F5417)</f>
        <v>0</v>
      </c>
    </row>
    <row r="5418" spans="1:18" x14ac:dyDescent="0.25">
      <c r="A5418" s="313"/>
      <c r="B5418" s="322" t="s">
        <v>38</v>
      </c>
      <c r="C5418" s="384"/>
      <c r="D5418" s="384"/>
      <c r="E5418" s="40"/>
      <c r="F5418" s="45">
        <v>0</v>
      </c>
      <c r="G5418" s="45">
        <v>0</v>
      </c>
      <c r="H5418" s="45">
        <v>0</v>
      </c>
      <c r="I5418" s="45">
        <v>0</v>
      </c>
      <c r="J5418" s="45">
        <v>0</v>
      </c>
      <c r="K5418" s="45">
        <v>0</v>
      </c>
      <c r="L5418" s="45">
        <v>0</v>
      </c>
      <c r="M5418" s="45">
        <v>0</v>
      </c>
      <c r="N5418" s="45">
        <v>0</v>
      </c>
      <c r="O5418" s="45">
        <v>0</v>
      </c>
      <c r="P5418" s="45">
        <v>0</v>
      </c>
      <c r="Q5418" s="45"/>
      <c r="R5418" s="45">
        <f t="shared" si="336"/>
        <v>0</v>
      </c>
    </row>
    <row r="5419" spans="1:18" x14ac:dyDescent="0.25">
      <c r="A5419" s="313"/>
      <c r="B5419" s="322" t="s">
        <v>39</v>
      </c>
      <c r="C5419" s="384"/>
      <c r="D5419" s="384"/>
      <c r="E5419" s="40"/>
      <c r="F5419" s="45">
        <v>0</v>
      </c>
      <c r="G5419" s="45">
        <v>0</v>
      </c>
      <c r="H5419" s="45">
        <v>0</v>
      </c>
      <c r="I5419" s="45">
        <v>0</v>
      </c>
      <c r="J5419" s="45">
        <v>0</v>
      </c>
      <c r="K5419" s="45">
        <v>0</v>
      </c>
      <c r="L5419" s="45">
        <v>0</v>
      </c>
      <c r="M5419" s="45">
        <v>0</v>
      </c>
      <c r="N5419" s="45">
        <v>0</v>
      </c>
      <c r="O5419" s="45">
        <v>0</v>
      </c>
      <c r="P5419" s="45">
        <v>0</v>
      </c>
      <c r="Q5419" s="45"/>
      <c r="R5419" s="45">
        <f t="shared" si="336"/>
        <v>0</v>
      </c>
    </row>
    <row r="5420" spans="1:18" x14ac:dyDescent="0.25">
      <c r="A5420" s="313"/>
      <c r="B5420" s="322" t="s">
        <v>40</v>
      </c>
      <c r="C5420" s="384"/>
      <c r="D5420" s="384"/>
      <c r="E5420" s="40"/>
      <c r="F5420" s="45">
        <v>0</v>
      </c>
      <c r="G5420" s="45">
        <v>0</v>
      </c>
      <c r="H5420" s="45">
        <v>0</v>
      </c>
      <c r="I5420" s="45">
        <v>0</v>
      </c>
      <c r="J5420" s="45">
        <v>0</v>
      </c>
      <c r="K5420" s="45">
        <v>0</v>
      </c>
      <c r="L5420" s="45">
        <v>0</v>
      </c>
      <c r="M5420" s="45">
        <v>0</v>
      </c>
      <c r="N5420" s="45">
        <v>0</v>
      </c>
      <c r="O5420" s="45">
        <v>0</v>
      </c>
      <c r="P5420" s="45">
        <v>0</v>
      </c>
      <c r="Q5420" s="45"/>
      <c r="R5420" s="45">
        <f t="shared" si="336"/>
        <v>0</v>
      </c>
    </row>
    <row r="5421" spans="1:18" x14ac:dyDescent="0.25">
      <c r="A5421" s="313"/>
      <c r="B5421" s="322" t="s">
        <v>41</v>
      </c>
      <c r="C5421" s="384"/>
      <c r="D5421" s="384"/>
      <c r="E5421" s="40"/>
      <c r="F5421" s="45">
        <v>0</v>
      </c>
      <c r="G5421" s="45">
        <v>0</v>
      </c>
      <c r="H5421" s="45">
        <v>0</v>
      </c>
      <c r="I5421" s="45">
        <v>0</v>
      </c>
      <c r="J5421" s="45">
        <v>0</v>
      </c>
      <c r="K5421" s="45">
        <v>0</v>
      </c>
      <c r="L5421" s="45">
        <v>0</v>
      </c>
      <c r="M5421" s="45">
        <v>0</v>
      </c>
      <c r="N5421" s="45">
        <v>0</v>
      </c>
      <c r="O5421" s="45">
        <v>0</v>
      </c>
      <c r="P5421" s="45">
        <v>0</v>
      </c>
      <c r="Q5421" s="45"/>
      <c r="R5421" s="45">
        <f t="shared" si="336"/>
        <v>0</v>
      </c>
    </row>
    <row r="5422" spans="1:18" x14ac:dyDescent="0.25">
      <c r="A5422" s="313"/>
      <c r="B5422" s="322" t="s">
        <v>42</v>
      </c>
      <c r="C5422" s="384"/>
      <c r="D5422" s="384"/>
      <c r="E5422" s="40"/>
      <c r="F5422" s="45">
        <v>0</v>
      </c>
      <c r="G5422" s="45">
        <v>0</v>
      </c>
      <c r="H5422" s="45">
        <v>0</v>
      </c>
      <c r="I5422" s="45">
        <v>0</v>
      </c>
      <c r="J5422" s="45">
        <v>0</v>
      </c>
      <c r="K5422" s="45">
        <v>0</v>
      </c>
      <c r="L5422" s="45">
        <v>0</v>
      </c>
      <c r="M5422" s="45">
        <v>0</v>
      </c>
      <c r="N5422" s="45">
        <v>0</v>
      </c>
      <c r="O5422" s="45">
        <v>0</v>
      </c>
      <c r="P5422" s="45">
        <v>0</v>
      </c>
      <c r="Q5422" s="45"/>
      <c r="R5422" s="45">
        <f t="shared" si="336"/>
        <v>0</v>
      </c>
    </row>
    <row r="5423" spans="1:18" x14ac:dyDescent="0.25">
      <c r="A5423" s="313"/>
      <c r="B5423" s="322" t="s">
        <v>41</v>
      </c>
      <c r="C5423" s="384"/>
      <c r="D5423" s="384"/>
      <c r="E5423" s="40"/>
      <c r="F5423" s="45">
        <v>0</v>
      </c>
      <c r="G5423" s="45">
        <v>0</v>
      </c>
      <c r="H5423" s="45">
        <v>0</v>
      </c>
      <c r="I5423" s="45">
        <v>0</v>
      </c>
      <c r="J5423" s="45">
        <v>0</v>
      </c>
      <c r="K5423" s="45">
        <v>0</v>
      </c>
      <c r="L5423" s="45">
        <v>0</v>
      </c>
      <c r="M5423" s="45">
        <v>0</v>
      </c>
      <c r="N5423" s="45">
        <v>0</v>
      </c>
      <c r="O5423" s="45">
        <v>0</v>
      </c>
      <c r="P5423" s="45">
        <v>0</v>
      </c>
      <c r="Q5423" s="45"/>
      <c r="R5423" s="45">
        <f t="shared" si="336"/>
        <v>0</v>
      </c>
    </row>
    <row r="5424" spans="1:18" x14ac:dyDescent="0.25">
      <c r="A5424" s="55"/>
      <c r="B5424" s="40" t="s">
        <v>43</v>
      </c>
      <c r="C5424" s="40"/>
      <c r="D5424" s="40"/>
      <c r="E5424" s="40"/>
      <c r="F5424" s="45">
        <v>0</v>
      </c>
      <c r="G5424" s="45">
        <v>0</v>
      </c>
      <c r="H5424" s="45">
        <v>0</v>
      </c>
      <c r="I5424" s="45">
        <v>0</v>
      </c>
      <c r="J5424" s="45">
        <v>0</v>
      </c>
      <c r="K5424" s="45">
        <v>0</v>
      </c>
      <c r="L5424" s="45">
        <v>0</v>
      </c>
      <c r="M5424" s="45">
        <v>0</v>
      </c>
      <c r="N5424" s="45">
        <v>0</v>
      </c>
      <c r="O5424" s="45">
        <v>0</v>
      </c>
      <c r="P5424" s="45">
        <v>0</v>
      </c>
      <c r="Q5424" s="45"/>
      <c r="R5424" s="45">
        <f t="shared" si="336"/>
        <v>0</v>
      </c>
    </row>
    <row r="5425" spans="1:18" x14ac:dyDescent="0.25">
      <c r="A5425" s="55"/>
      <c r="B5425" s="40" t="s">
        <v>44</v>
      </c>
      <c r="C5425" s="40"/>
      <c r="D5425" s="40"/>
      <c r="E5425" s="40"/>
      <c r="F5425" s="45">
        <v>0</v>
      </c>
      <c r="G5425" s="45">
        <v>0</v>
      </c>
      <c r="H5425" s="45">
        <v>0</v>
      </c>
      <c r="I5425" s="45">
        <v>0</v>
      </c>
      <c r="J5425" s="45">
        <v>0</v>
      </c>
      <c r="K5425" s="45">
        <v>0</v>
      </c>
      <c r="L5425" s="45">
        <v>0</v>
      </c>
      <c r="M5425" s="45">
        <v>0</v>
      </c>
      <c r="N5425" s="45">
        <v>0</v>
      </c>
      <c r="O5425" s="45">
        <v>0</v>
      </c>
      <c r="P5425" s="45">
        <v>0</v>
      </c>
      <c r="Q5425" s="45"/>
      <c r="R5425" s="45">
        <f t="shared" si="336"/>
        <v>0</v>
      </c>
    </row>
    <row r="5426" spans="1:18" x14ac:dyDescent="0.25">
      <c r="A5426" s="55"/>
      <c r="B5426" s="40" t="s">
        <v>45</v>
      </c>
      <c r="C5426" s="40"/>
      <c r="D5426" s="40"/>
      <c r="E5426" s="40"/>
      <c r="F5426" s="45">
        <v>0</v>
      </c>
      <c r="G5426" s="45">
        <v>0</v>
      </c>
      <c r="H5426" s="45">
        <v>0</v>
      </c>
      <c r="I5426" s="45">
        <v>0</v>
      </c>
      <c r="J5426" s="45">
        <v>0</v>
      </c>
      <c r="K5426" s="45">
        <v>0</v>
      </c>
      <c r="L5426" s="45">
        <v>0</v>
      </c>
      <c r="M5426" s="45">
        <v>0</v>
      </c>
      <c r="N5426" s="45">
        <v>0</v>
      </c>
      <c r="O5426" s="45">
        <v>0</v>
      </c>
      <c r="P5426" s="45">
        <v>0</v>
      </c>
      <c r="Q5426" s="45"/>
      <c r="R5426" s="45">
        <f t="shared" si="336"/>
        <v>0</v>
      </c>
    </row>
    <row r="5427" spans="1:18" x14ac:dyDescent="0.25">
      <c r="A5427" s="323" t="s">
        <v>46</v>
      </c>
      <c r="B5427" s="52" t="s">
        <v>47</v>
      </c>
      <c r="C5427" s="40"/>
      <c r="D5427" s="40"/>
      <c r="E5427" s="40"/>
      <c r="F5427" s="41">
        <v>0</v>
      </c>
      <c r="G5427" s="41">
        <v>0</v>
      </c>
      <c r="H5427" s="41">
        <v>0</v>
      </c>
      <c r="I5427" s="41">
        <v>0</v>
      </c>
      <c r="J5427" s="41">
        <v>0</v>
      </c>
      <c r="K5427" s="41">
        <v>0</v>
      </c>
      <c r="L5427" s="41">
        <v>0</v>
      </c>
      <c r="M5427" s="41">
        <v>0</v>
      </c>
      <c r="N5427" s="41">
        <v>0</v>
      </c>
      <c r="O5427" s="41">
        <v>0</v>
      </c>
      <c r="P5427" s="41">
        <v>0</v>
      </c>
      <c r="Q5427" s="41"/>
      <c r="R5427" s="41">
        <v>0</v>
      </c>
    </row>
    <row r="5428" spans="1:18" x14ac:dyDescent="0.25">
      <c r="A5428" s="55"/>
      <c r="B5428" s="40" t="s">
        <v>48</v>
      </c>
      <c r="C5428" s="40"/>
      <c r="D5428" s="40"/>
      <c r="E5428" s="40"/>
      <c r="F5428" s="45">
        <v>0</v>
      </c>
      <c r="G5428" s="45">
        <v>0</v>
      </c>
      <c r="H5428" s="45">
        <v>0</v>
      </c>
      <c r="I5428" s="45">
        <v>0</v>
      </c>
      <c r="J5428" s="45">
        <v>0</v>
      </c>
      <c r="K5428" s="45">
        <v>0</v>
      </c>
      <c r="L5428" s="45">
        <v>0</v>
      </c>
      <c r="M5428" s="45">
        <v>0</v>
      </c>
      <c r="N5428" s="45">
        <v>0</v>
      </c>
      <c r="O5428" s="45">
        <v>0</v>
      </c>
      <c r="P5428" s="45">
        <v>0</v>
      </c>
      <c r="Q5428" s="45"/>
      <c r="R5428" s="45">
        <f t="shared" ref="R5428:R5439" si="337">SUM(F5428:F5428)</f>
        <v>0</v>
      </c>
    </row>
    <row r="5429" spans="1:18" x14ac:dyDescent="0.25">
      <c r="A5429" s="55"/>
      <c r="B5429" s="40" t="s">
        <v>49</v>
      </c>
      <c r="C5429" s="40"/>
      <c r="D5429" s="40"/>
      <c r="E5429" s="40"/>
      <c r="F5429" s="45">
        <v>0</v>
      </c>
      <c r="G5429" s="45">
        <v>0</v>
      </c>
      <c r="H5429" s="45">
        <v>0</v>
      </c>
      <c r="I5429" s="45">
        <v>0</v>
      </c>
      <c r="J5429" s="45">
        <v>0</v>
      </c>
      <c r="K5429" s="45">
        <v>0</v>
      </c>
      <c r="L5429" s="45">
        <v>0</v>
      </c>
      <c r="M5429" s="45">
        <v>0</v>
      </c>
      <c r="N5429" s="45">
        <v>0</v>
      </c>
      <c r="O5429" s="45">
        <v>0</v>
      </c>
      <c r="P5429" s="45">
        <v>0</v>
      </c>
      <c r="Q5429" s="45"/>
      <c r="R5429" s="45">
        <f t="shared" si="337"/>
        <v>0</v>
      </c>
    </row>
    <row r="5430" spans="1:18" x14ac:dyDescent="0.25">
      <c r="A5430" s="55"/>
      <c r="B5430" s="40" t="s">
        <v>37</v>
      </c>
      <c r="C5430" s="40"/>
      <c r="D5430" s="40"/>
      <c r="E5430" s="40"/>
      <c r="F5430" s="45">
        <v>0</v>
      </c>
      <c r="G5430" s="45">
        <v>0</v>
      </c>
      <c r="H5430" s="45">
        <v>0</v>
      </c>
      <c r="I5430" s="45">
        <v>0</v>
      </c>
      <c r="J5430" s="45">
        <v>0</v>
      </c>
      <c r="K5430" s="45">
        <v>0</v>
      </c>
      <c r="L5430" s="45">
        <v>0</v>
      </c>
      <c r="M5430" s="45">
        <v>0</v>
      </c>
      <c r="N5430" s="45">
        <v>0</v>
      </c>
      <c r="O5430" s="45">
        <v>0</v>
      </c>
      <c r="P5430" s="45">
        <v>0</v>
      </c>
      <c r="Q5430" s="45"/>
      <c r="R5430" s="45">
        <f t="shared" si="337"/>
        <v>0</v>
      </c>
    </row>
    <row r="5431" spans="1:18" x14ac:dyDescent="0.25">
      <c r="A5431" s="55"/>
      <c r="B5431" s="40" t="s">
        <v>50</v>
      </c>
      <c r="C5431" s="40"/>
      <c r="D5431" s="40"/>
      <c r="E5431" s="40"/>
      <c r="F5431" s="45">
        <v>0</v>
      </c>
      <c r="G5431" s="45">
        <v>0</v>
      </c>
      <c r="H5431" s="45">
        <v>0</v>
      </c>
      <c r="I5431" s="45">
        <v>0</v>
      </c>
      <c r="J5431" s="45">
        <v>0</v>
      </c>
      <c r="K5431" s="45">
        <v>0</v>
      </c>
      <c r="L5431" s="45">
        <v>0</v>
      </c>
      <c r="M5431" s="45">
        <v>0</v>
      </c>
      <c r="N5431" s="45">
        <v>0</v>
      </c>
      <c r="O5431" s="45">
        <v>0</v>
      </c>
      <c r="P5431" s="45">
        <v>0</v>
      </c>
      <c r="Q5431" s="45"/>
      <c r="R5431" s="45">
        <f t="shared" si="337"/>
        <v>0</v>
      </c>
    </row>
    <row r="5432" spans="1:18" x14ac:dyDescent="0.25">
      <c r="A5432" s="55"/>
      <c r="B5432" s="40" t="s">
        <v>39</v>
      </c>
      <c r="C5432" s="40"/>
      <c r="D5432" s="40"/>
      <c r="E5432" s="40"/>
      <c r="F5432" s="45">
        <v>0</v>
      </c>
      <c r="G5432" s="45">
        <v>0</v>
      </c>
      <c r="H5432" s="45">
        <v>0</v>
      </c>
      <c r="I5432" s="45">
        <v>0</v>
      </c>
      <c r="J5432" s="45">
        <v>0</v>
      </c>
      <c r="K5432" s="45">
        <v>0</v>
      </c>
      <c r="L5432" s="45">
        <v>0</v>
      </c>
      <c r="M5432" s="45">
        <v>0</v>
      </c>
      <c r="N5432" s="45">
        <v>0</v>
      </c>
      <c r="O5432" s="45">
        <v>0</v>
      </c>
      <c r="P5432" s="45">
        <v>0</v>
      </c>
      <c r="Q5432" s="45"/>
      <c r="R5432" s="45">
        <f t="shared" si="337"/>
        <v>0</v>
      </c>
    </row>
    <row r="5433" spans="1:18" x14ac:dyDescent="0.25">
      <c r="A5433" s="323"/>
      <c r="B5433" s="40" t="s">
        <v>51</v>
      </c>
      <c r="C5433" s="40"/>
      <c r="D5433" s="40"/>
      <c r="E5433" s="40"/>
      <c r="F5433" s="45">
        <v>0</v>
      </c>
      <c r="G5433" s="45">
        <v>0</v>
      </c>
      <c r="H5433" s="45">
        <v>0</v>
      </c>
      <c r="I5433" s="45">
        <v>0</v>
      </c>
      <c r="J5433" s="45">
        <v>0</v>
      </c>
      <c r="K5433" s="45">
        <v>0</v>
      </c>
      <c r="L5433" s="45">
        <v>0</v>
      </c>
      <c r="M5433" s="45">
        <v>0</v>
      </c>
      <c r="N5433" s="45">
        <v>0</v>
      </c>
      <c r="O5433" s="45">
        <v>0</v>
      </c>
      <c r="P5433" s="45">
        <v>0</v>
      </c>
      <c r="Q5433" s="45"/>
      <c r="R5433" s="45">
        <f t="shared" si="337"/>
        <v>0</v>
      </c>
    </row>
    <row r="5434" spans="1:18" x14ac:dyDescent="0.25">
      <c r="A5434" s="55"/>
      <c r="B5434" s="322" t="s">
        <v>41</v>
      </c>
      <c r="C5434" s="322"/>
      <c r="D5434" s="322"/>
      <c r="E5434" s="322"/>
      <c r="F5434" s="45">
        <v>0</v>
      </c>
      <c r="G5434" s="45">
        <v>0</v>
      </c>
      <c r="H5434" s="45">
        <v>0</v>
      </c>
      <c r="I5434" s="45">
        <v>0</v>
      </c>
      <c r="J5434" s="45">
        <v>0</v>
      </c>
      <c r="K5434" s="45">
        <v>0</v>
      </c>
      <c r="L5434" s="45">
        <v>0</v>
      </c>
      <c r="M5434" s="45">
        <v>0</v>
      </c>
      <c r="N5434" s="45">
        <v>0</v>
      </c>
      <c r="O5434" s="45">
        <v>0</v>
      </c>
      <c r="P5434" s="45">
        <v>0</v>
      </c>
      <c r="Q5434" s="45"/>
      <c r="R5434" s="45">
        <f t="shared" si="337"/>
        <v>0</v>
      </c>
    </row>
    <row r="5435" spans="1:18" x14ac:dyDescent="0.25">
      <c r="A5435" s="313"/>
      <c r="B5435" s="322" t="s">
        <v>52</v>
      </c>
      <c r="C5435" s="322"/>
      <c r="D5435" s="322"/>
      <c r="E5435" s="322"/>
      <c r="F5435" s="45">
        <v>0</v>
      </c>
      <c r="G5435" s="45">
        <v>0</v>
      </c>
      <c r="H5435" s="45">
        <v>0</v>
      </c>
      <c r="I5435" s="45">
        <v>0</v>
      </c>
      <c r="J5435" s="45">
        <v>0</v>
      </c>
      <c r="K5435" s="45">
        <v>0</v>
      </c>
      <c r="L5435" s="45">
        <v>0</v>
      </c>
      <c r="M5435" s="45">
        <v>0</v>
      </c>
      <c r="N5435" s="45">
        <v>0</v>
      </c>
      <c r="O5435" s="45">
        <v>0</v>
      </c>
      <c r="P5435" s="45">
        <v>0</v>
      </c>
      <c r="Q5435" s="45"/>
      <c r="R5435" s="45">
        <f t="shared" si="337"/>
        <v>0</v>
      </c>
    </row>
    <row r="5436" spans="1:18" x14ac:dyDescent="0.25">
      <c r="A5436" s="313"/>
      <c r="B5436" s="322" t="s">
        <v>41</v>
      </c>
      <c r="C5436" s="322"/>
      <c r="D5436" s="322"/>
      <c r="E5436" s="322"/>
      <c r="F5436" s="45">
        <v>0</v>
      </c>
      <c r="G5436" s="45">
        <v>0</v>
      </c>
      <c r="H5436" s="45">
        <v>0</v>
      </c>
      <c r="I5436" s="45">
        <v>0</v>
      </c>
      <c r="J5436" s="45">
        <v>0</v>
      </c>
      <c r="K5436" s="45">
        <v>0</v>
      </c>
      <c r="L5436" s="45">
        <v>0</v>
      </c>
      <c r="M5436" s="45">
        <v>0</v>
      </c>
      <c r="N5436" s="45">
        <v>0</v>
      </c>
      <c r="O5436" s="45">
        <v>0</v>
      </c>
      <c r="P5436" s="45">
        <v>0</v>
      </c>
      <c r="Q5436" s="45"/>
      <c r="R5436" s="45">
        <f t="shared" si="337"/>
        <v>0</v>
      </c>
    </row>
    <row r="5437" spans="1:18" x14ac:dyDescent="0.25">
      <c r="A5437" s="313"/>
      <c r="B5437" s="322" t="s">
        <v>53</v>
      </c>
      <c r="C5437" s="322"/>
      <c r="D5437" s="322"/>
      <c r="E5437" s="322"/>
      <c r="F5437" s="45">
        <v>0</v>
      </c>
      <c r="G5437" s="45">
        <v>0</v>
      </c>
      <c r="H5437" s="45">
        <v>0</v>
      </c>
      <c r="I5437" s="45">
        <v>0</v>
      </c>
      <c r="J5437" s="45">
        <v>0</v>
      </c>
      <c r="K5437" s="45">
        <v>0</v>
      </c>
      <c r="L5437" s="45">
        <v>0</v>
      </c>
      <c r="M5437" s="45">
        <v>0</v>
      </c>
      <c r="N5437" s="45">
        <v>0</v>
      </c>
      <c r="O5437" s="45">
        <v>0</v>
      </c>
      <c r="P5437" s="45">
        <v>0</v>
      </c>
      <c r="Q5437" s="45"/>
      <c r="R5437" s="45">
        <f t="shared" si="337"/>
        <v>0</v>
      </c>
    </row>
    <row r="5438" spans="1:18" x14ac:dyDescent="0.25">
      <c r="A5438" s="313"/>
      <c r="B5438" s="322" t="s">
        <v>54</v>
      </c>
      <c r="C5438" s="322"/>
      <c r="D5438" s="322"/>
      <c r="E5438" s="322"/>
      <c r="F5438" s="45">
        <v>0</v>
      </c>
      <c r="G5438" s="45">
        <v>0</v>
      </c>
      <c r="H5438" s="45">
        <v>0</v>
      </c>
      <c r="I5438" s="45">
        <v>0</v>
      </c>
      <c r="J5438" s="45">
        <v>0</v>
      </c>
      <c r="K5438" s="45">
        <v>0</v>
      </c>
      <c r="L5438" s="45">
        <v>0</v>
      </c>
      <c r="M5438" s="45">
        <v>0</v>
      </c>
      <c r="N5438" s="45">
        <v>0</v>
      </c>
      <c r="O5438" s="45">
        <v>0</v>
      </c>
      <c r="P5438" s="45">
        <v>0</v>
      </c>
      <c r="Q5438" s="45"/>
      <c r="R5438" s="45">
        <f t="shared" si="337"/>
        <v>0</v>
      </c>
    </row>
    <row r="5439" spans="1:18" x14ac:dyDescent="0.25">
      <c r="A5439" s="313"/>
      <c r="B5439" s="322" t="s">
        <v>45</v>
      </c>
      <c r="C5439" s="322"/>
      <c r="D5439" s="322"/>
      <c r="E5439" s="322"/>
      <c r="F5439" s="45">
        <v>0</v>
      </c>
      <c r="G5439" s="45">
        <v>0</v>
      </c>
      <c r="H5439" s="45">
        <v>0</v>
      </c>
      <c r="I5439" s="45">
        <v>0</v>
      </c>
      <c r="J5439" s="45">
        <v>0</v>
      </c>
      <c r="K5439" s="45">
        <v>0</v>
      </c>
      <c r="L5439" s="45">
        <v>0</v>
      </c>
      <c r="M5439" s="45">
        <v>0</v>
      </c>
      <c r="N5439" s="45">
        <v>0</v>
      </c>
      <c r="O5439" s="45">
        <v>0</v>
      </c>
      <c r="P5439" s="45">
        <v>0</v>
      </c>
      <c r="Q5439" s="45"/>
      <c r="R5439" s="45">
        <f t="shared" si="337"/>
        <v>0</v>
      </c>
    </row>
    <row r="5440" spans="1:18" x14ac:dyDescent="0.25">
      <c r="A5440" s="79" t="s">
        <v>55</v>
      </c>
      <c r="B5440" s="2" t="s">
        <v>56</v>
      </c>
      <c r="C5440" s="322"/>
      <c r="D5440" s="322"/>
      <c r="E5440" s="322"/>
      <c r="F5440" s="41">
        <v>0</v>
      </c>
      <c r="G5440" s="41">
        <v>0</v>
      </c>
      <c r="H5440" s="41">
        <v>0</v>
      </c>
      <c r="I5440" s="41">
        <f>SUM(I5441:I5447)</f>
        <v>1159744.8999999999</v>
      </c>
      <c r="J5440" s="41">
        <f t="shared" ref="J5440:O5440" si="338">SUM(J5441:J5449)</f>
        <v>1815040.8499999999</v>
      </c>
      <c r="K5440" s="41">
        <f t="shared" si="338"/>
        <v>0</v>
      </c>
      <c r="L5440" s="41">
        <f t="shared" si="338"/>
        <v>0</v>
      </c>
      <c r="M5440" s="41">
        <f t="shared" si="338"/>
        <v>20617.2</v>
      </c>
      <c r="N5440" s="41">
        <f t="shared" si="338"/>
        <v>1215368.69</v>
      </c>
      <c r="O5440" s="41">
        <f t="shared" si="338"/>
        <v>0</v>
      </c>
      <c r="P5440" s="41">
        <f t="shared" ref="P5440" si="339">SUM(P5441:P5449)</f>
        <v>0</v>
      </c>
      <c r="Q5440" s="41"/>
      <c r="R5440" s="41">
        <f>SUM(R5441:R5450)</f>
        <v>4210771.6399999997</v>
      </c>
    </row>
    <row r="5441" spans="1:18" x14ac:dyDescent="0.25">
      <c r="A5441" s="313"/>
      <c r="B5441" s="322" t="s">
        <v>57</v>
      </c>
      <c r="C5441" s="322"/>
      <c r="D5441" s="322"/>
      <c r="E5441" s="322"/>
      <c r="F5441" s="45">
        <v>0</v>
      </c>
      <c r="G5441" s="45">
        <v>0</v>
      </c>
      <c r="H5441" s="45">
        <v>0</v>
      </c>
      <c r="I5441" s="45">
        <v>21210.5</v>
      </c>
      <c r="J5441" s="45">
        <v>875847.31</v>
      </c>
      <c r="K5441" s="45">
        <v>0</v>
      </c>
      <c r="L5441" s="45">
        <v>0</v>
      </c>
      <c r="M5441" s="45">
        <v>0</v>
      </c>
      <c r="N5441" s="45">
        <v>726331.2</v>
      </c>
      <c r="O5441" s="45">
        <v>0</v>
      </c>
      <c r="P5441" s="45">
        <v>0</v>
      </c>
      <c r="Q5441" s="45"/>
      <c r="R5441" s="45">
        <f t="shared" ref="R5441:R5450" si="340">SUM(F5441:P5441)</f>
        <v>1623389.01</v>
      </c>
    </row>
    <row r="5442" spans="1:18" x14ac:dyDescent="0.25">
      <c r="A5442" s="313"/>
      <c r="B5442" s="322" t="s">
        <v>58</v>
      </c>
      <c r="C5442" s="322"/>
      <c r="D5442" s="322"/>
      <c r="E5442" s="322"/>
      <c r="F5442" s="45">
        <v>0</v>
      </c>
      <c r="G5442" s="45">
        <v>0</v>
      </c>
      <c r="H5442" s="45">
        <v>0</v>
      </c>
      <c r="I5442" s="45">
        <v>0</v>
      </c>
      <c r="J5442" s="45">
        <v>331824.11</v>
      </c>
      <c r="K5442" s="45">
        <v>0</v>
      </c>
      <c r="L5442" s="45">
        <v>0</v>
      </c>
      <c r="M5442" s="45">
        <v>0</v>
      </c>
      <c r="N5442" s="45">
        <v>208311.18</v>
      </c>
      <c r="O5442" s="45">
        <v>0</v>
      </c>
      <c r="P5442" s="45">
        <v>0</v>
      </c>
      <c r="Q5442" s="45"/>
      <c r="R5442" s="45">
        <f t="shared" si="340"/>
        <v>540135.29</v>
      </c>
    </row>
    <row r="5443" spans="1:18" x14ac:dyDescent="0.25">
      <c r="A5443" s="313"/>
      <c r="B5443" s="322" t="s">
        <v>59</v>
      </c>
      <c r="C5443" s="322"/>
      <c r="D5443" s="322"/>
      <c r="E5443" s="322"/>
      <c r="F5443" s="45">
        <v>0</v>
      </c>
      <c r="G5443" s="45">
        <v>0</v>
      </c>
      <c r="H5443" s="45">
        <v>0</v>
      </c>
      <c r="I5443" s="45">
        <v>69734.399999999994</v>
      </c>
      <c r="J5443" s="45">
        <v>3398.4</v>
      </c>
      <c r="K5443" s="45">
        <v>0</v>
      </c>
      <c r="L5443" s="45">
        <v>0</v>
      </c>
      <c r="M5443" s="45">
        <v>0</v>
      </c>
      <c r="N5443" s="45">
        <v>0</v>
      </c>
      <c r="O5443" s="45">
        <v>0</v>
      </c>
      <c r="P5443" s="45">
        <v>0</v>
      </c>
      <c r="Q5443" s="45"/>
      <c r="R5443" s="45">
        <f t="shared" si="340"/>
        <v>73132.799999999988</v>
      </c>
    </row>
    <row r="5444" spans="1:18" x14ac:dyDescent="0.25">
      <c r="A5444" s="313"/>
      <c r="B5444" s="322" t="s">
        <v>60</v>
      </c>
      <c r="C5444" s="322"/>
      <c r="D5444" s="322"/>
      <c r="E5444" s="322"/>
      <c r="F5444" s="45">
        <v>0</v>
      </c>
      <c r="G5444" s="45">
        <v>0</v>
      </c>
      <c r="H5444" s="45">
        <v>0</v>
      </c>
      <c r="I5444" s="45">
        <v>0</v>
      </c>
      <c r="J5444" s="45">
        <v>27576.6</v>
      </c>
      <c r="K5444" s="45">
        <v>0</v>
      </c>
      <c r="L5444" s="45">
        <v>0</v>
      </c>
      <c r="M5444" s="45">
        <v>0</v>
      </c>
      <c r="N5444" s="45">
        <v>0</v>
      </c>
      <c r="O5444" s="45">
        <v>0</v>
      </c>
      <c r="P5444" s="45">
        <v>0</v>
      </c>
      <c r="Q5444" s="45"/>
      <c r="R5444" s="45">
        <f t="shared" si="340"/>
        <v>27576.6</v>
      </c>
    </row>
    <row r="5445" spans="1:18" x14ac:dyDescent="0.25">
      <c r="A5445" s="313"/>
      <c r="B5445" s="322" t="s">
        <v>61</v>
      </c>
      <c r="C5445" s="322"/>
      <c r="D5445" s="322"/>
      <c r="E5445" s="322"/>
      <c r="F5445" s="45">
        <v>0</v>
      </c>
      <c r="G5445" s="45">
        <v>0</v>
      </c>
      <c r="H5445" s="45">
        <v>0</v>
      </c>
      <c r="I5445" s="45">
        <v>0</v>
      </c>
      <c r="J5445" s="45">
        <v>0</v>
      </c>
      <c r="K5445" s="45">
        <v>0</v>
      </c>
      <c r="L5445" s="45">
        <v>0</v>
      </c>
      <c r="M5445" s="45">
        <v>0</v>
      </c>
      <c r="N5445" s="45">
        <v>0</v>
      </c>
      <c r="O5445" s="45">
        <v>0</v>
      </c>
      <c r="P5445" s="45">
        <v>0</v>
      </c>
      <c r="Q5445" s="45"/>
      <c r="R5445" s="45">
        <f t="shared" si="340"/>
        <v>0</v>
      </c>
    </row>
    <row r="5446" spans="1:18" x14ac:dyDescent="0.25">
      <c r="A5446" s="313"/>
      <c r="B5446" s="322" t="s">
        <v>62</v>
      </c>
      <c r="C5446" s="322"/>
      <c r="D5446" s="322"/>
      <c r="E5446" s="322"/>
      <c r="F5446" s="45">
        <v>0</v>
      </c>
      <c r="G5446" s="45">
        <v>0</v>
      </c>
      <c r="H5446" s="45">
        <v>0</v>
      </c>
      <c r="I5446" s="45">
        <v>1068800</v>
      </c>
      <c r="J5446" s="45">
        <v>497380.02</v>
      </c>
      <c r="K5446" s="45">
        <v>0</v>
      </c>
      <c r="L5446" s="45">
        <v>0</v>
      </c>
      <c r="M5446" s="45">
        <v>20617.2</v>
      </c>
      <c r="N5446" s="45">
        <v>43384.67</v>
      </c>
      <c r="O5446" s="45">
        <v>0</v>
      </c>
      <c r="P5446" s="45">
        <v>0</v>
      </c>
      <c r="Q5446" s="45"/>
      <c r="R5446" s="45">
        <f t="shared" si="340"/>
        <v>1630181.89</v>
      </c>
    </row>
    <row r="5447" spans="1:18" x14ac:dyDescent="0.25">
      <c r="A5447" s="313"/>
      <c r="B5447" s="322" t="s">
        <v>63</v>
      </c>
      <c r="C5447" s="322"/>
      <c r="D5447" s="322"/>
      <c r="E5447" s="322"/>
      <c r="F5447" s="45">
        <v>0</v>
      </c>
      <c r="G5447" s="45">
        <v>0</v>
      </c>
      <c r="H5447" s="45">
        <v>0</v>
      </c>
      <c r="I5447" s="45">
        <v>0</v>
      </c>
      <c r="J5447" s="45">
        <v>0</v>
      </c>
      <c r="K5447" s="45">
        <v>0</v>
      </c>
      <c r="L5447" s="45">
        <v>0</v>
      </c>
      <c r="M5447" s="45">
        <v>0</v>
      </c>
      <c r="N5447" s="45">
        <v>81473</v>
      </c>
      <c r="O5447" s="45">
        <v>0</v>
      </c>
      <c r="P5447" s="45">
        <v>0</v>
      </c>
      <c r="Q5447" s="45"/>
      <c r="R5447" s="45">
        <f t="shared" si="340"/>
        <v>81473</v>
      </c>
    </row>
    <row r="5448" spans="1:18" x14ac:dyDescent="0.25">
      <c r="A5448" s="313"/>
      <c r="B5448" s="322" t="s">
        <v>64</v>
      </c>
      <c r="C5448" s="322"/>
      <c r="D5448" s="322"/>
      <c r="E5448" s="322"/>
      <c r="F5448" s="45">
        <v>0</v>
      </c>
      <c r="G5448" s="45">
        <v>0</v>
      </c>
      <c r="H5448" s="45">
        <v>0</v>
      </c>
      <c r="I5448" s="45">
        <v>0</v>
      </c>
      <c r="J5448" s="45">
        <v>0</v>
      </c>
      <c r="K5448" s="45">
        <v>0</v>
      </c>
      <c r="L5448" s="45">
        <v>0</v>
      </c>
      <c r="M5448" s="45">
        <v>0</v>
      </c>
      <c r="N5448" s="45">
        <v>0</v>
      </c>
      <c r="O5448" s="45">
        <v>0</v>
      </c>
      <c r="P5448" s="45">
        <v>0</v>
      </c>
      <c r="Q5448" s="45"/>
      <c r="R5448" s="45">
        <f t="shared" si="340"/>
        <v>0</v>
      </c>
    </row>
    <row r="5449" spans="1:18" x14ac:dyDescent="0.25">
      <c r="A5449" s="313"/>
      <c r="B5449" s="322" t="s">
        <v>65</v>
      </c>
      <c r="C5449" s="322"/>
      <c r="D5449" s="322"/>
      <c r="E5449" s="322"/>
      <c r="F5449" s="45">
        <v>0</v>
      </c>
      <c r="G5449" s="45">
        <v>0</v>
      </c>
      <c r="H5449" s="45">
        <v>0</v>
      </c>
      <c r="I5449" s="45">
        <v>0</v>
      </c>
      <c r="J5449" s="45">
        <v>79014.41</v>
      </c>
      <c r="K5449" s="45">
        <v>0</v>
      </c>
      <c r="L5449" s="45">
        <v>0</v>
      </c>
      <c r="M5449" s="45">
        <v>0</v>
      </c>
      <c r="N5449" s="45">
        <v>155868.64000000001</v>
      </c>
      <c r="O5449" s="45">
        <v>0</v>
      </c>
      <c r="P5449" s="45">
        <v>0</v>
      </c>
      <c r="Q5449" s="45"/>
      <c r="R5449" s="45">
        <f t="shared" si="340"/>
        <v>234883.05000000002</v>
      </c>
    </row>
    <row r="5450" spans="1:18" x14ac:dyDescent="0.25">
      <c r="A5450" s="313"/>
      <c r="B5450" s="322" t="s">
        <v>66</v>
      </c>
      <c r="C5450" s="322"/>
      <c r="D5450" s="322"/>
      <c r="E5450" s="322"/>
      <c r="F5450" s="45">
        <v>0</v>
      </c>
      <c r="G5450" s="45">
        <v>0</v>
      </c>
      <c r="H5450" s="45">
        <v>0</v>
      </c>
      <c r="I5450" s="45">
        <v>0</v>
      </c>
      <c r="J5450" s="45">
        <v>0</v>
      </c>
      <c r="K5450" s="45">
        <v>0</v>
      </c>
      <c r="L5450" s="45">
        <v>0</v>
      </c>
      <c r="M5450" s="45">
        <v>0</v>
      </c>
      <c r="N5450" s="45">
        <v>0</v>
      </c>
      <c r="O5450" s="45">
        <v>0</v>
      </c>
      <c r="P5450" s="45">
        <v>0</v>
      </c>
      <c r="Q5450" s="45"/>
      <c r="R5450" s="45">
        <f t="shared" si="340"/>
        <v>0</v>
      </c>
    </row>
    <row r="5451" spans="1:18" x14ac:dyDescent="0.25">
      <c r="A5451" s="313"/>
      <c r="B5451" s="322" t="s">
        <v>67</v>
      </c>
      <c r="C5451" s="322"/>
      <c r="D5451" s="322"/>
      <c r="E5451" s="322"/>
      <c r="F5451" s="45">
        <v>0</v>
      </c>
      <c r="G5451" s="45">
        <v>0</v>
      </c>
      <c r="H5451" s="45">
        <v>0</v>
      </c>
      <c r="I5451" s="45">
        <v>0</v>
      </c>
      <c r="J5451" s="45">
        <v>0</v>
      </c>
      <c r="K5451" s="45">
        <v>0</v>
      </c>
      <c r="L5451" s="45">
        <v>0</v>
      </c>
      <c r="M5451" s="45">
        <v>0</v>
      </c>
      <c r="N5451" s="45">
        <v>0</v>
      </c>
      <c r="O5451" s="45">
        <v>0</v>
      </c>
      <c r="P5451" s="45">
        <v>0</v>
      </c>
      <c r="Q5451" s="45"/>
      <c r="R5451" s="45">
        <f>SUM(F5451:O5451)</f>
        <v>0</v>
      </c>
    </row>
    <row r="5452" spans="1:18" x14ac:dyDescent="0.25">
      <c r="A5452" s="79" t="s">
        <v>68</v>
      </c>
      <c r="B5452" s="2" t="s">
        <v>69</v>
      </c>
      <c r="C5452" s="322"/>
      <c r="D5452" s="322"/>
      <c r="E5452" s="322"/>
      <c r="F5452" s="41">
        <v>0</v>
      </c>
      <c r="G5452" s="41">
        <v>0</v>
      </c>
      <c r="H5452" s="41">
        <v>0</v>
      </c>
      <c r="I5452" s="41">
        <v>0</v>
      </c>
      <c r="J5452" s="41">
        <v>0</v>
      </c>
      <c r="K5452" s="41">
        <v>0</v>
      </c>
      <c r="L5452" s="41">
        <v>0</v>
      </c>
      <c r="M5452" s="41">
        <v>0</v>
      </c>
      <c r="N5452" s="41">
        <v>0</v>
      </c>
      <c r="O5452" s="41">
        <v>0</v>
      </c>
      <c r="P5452" s="41">
        <v>0</v>
      </c>
      <c r="Q5452" s="41"/>
      <c r="R5452" s="41">
        <v>0</v>
      </c>
    </row>
    <row r="5453" spans="1:18" x14ac:dyDescent="0.25">
      <c r="A5453" s="79"/>
      <c r="B5453" s="322" t="s">
        <v>70</v>
      </c>
      <c r="C5453" s="322"/>
      <c r="D5453" s="322"/>
      <c r="E5453" s="322"/>
      <c r="F5453" s="45">
        <v>0</v>
      </c>
      <c r="G5453" s="45">
        <v>0</v>
      </c>
      <c r="H5453" s="45">
        <v>0</v>
      </c>
      <c r="I5453" s="45">
        <v>0</v>
      </c>
      <c r="J5453" s="45">
        <v>0</v>
      </c>
      <c r="K5453" s="45">
        <v>0</v>
      </c>
      <c r="L5453" s="45">
        <v>0</v>
      </c>
      <c r="M5453" s="45">
        <v>0</v>
      </c>
      <c r="N5453" s="45">
        <v>0</v>
      </c>
      <c r="O5453" s="45">
        <v>0</v>
      </c>
      <c r="P5453" s="45">
        <v>0</v>
      </c>
      <c r="Q5453" s="45"/>
      <c r="R5453" s="45">
        <f>SUM(F5453:F5453)</f>
        <v>0</v>
      </c>
    </row>
    <row r="5454" spans="1:18" x14ac:dyDescent="0.25">
      <c r="A5454" s="79"/>
      <c r="B5454" s="322" t="s">
        <v>71</v>
      </c>
      <c r="C5454" s="322"/>
      <c r="D5454" s="322"/>
      <c r="E5454" s="322"/>
      <c r="F5454" s="45">
        <v>0</v>
      </c>
      <c r="G5454" s="45">
        <v>0</v>
      </c>
      <c r="H5454" s="45">
        <v>0</v>
      </c>
      <c r="I5454" s="45">
        <v>0</v>
      </c>
      <c r="J5454" s="45">
        <v>0</v>
      </c>
      <c r="K5454" s="45">
        <v>0</v>
      </c>
      <c r="L5454" s="45">
        <v>0</v>
      </c>
      <c r="M5454" s="45">
        <v>0</v>
      </c>
      <c r="N5454" s="45">
        <v>0</v>
      </c>
      <c r="O5454" s="45">
        <v>0</v>
      </c>
      <c r="P5454" s="45">
        <v>0</v>
      </c>
      <c r="Q5454" s="45"/>
      <c r="R5454" s="45">
        <f>SUM(F5454:F5454)</f>
        <v>0</v>
      </c>
    </row>
    <row r="5455" spans="1:18" x14ac:dyDescent="0.25">
      <c r="A5455" s="79"/>
      <c r="B5455" s="322" t="s">
        <v>72</v>
      </c>
      <c r="C5455" s="322"/>
      <c r="D5455" s="322"/>
      <c r="E5455" s="322"/>
      <c r="F5455" s="45">
        <v>0</v>
      </c>
      <c r="G5455" s="45">
        <v>0</v>
      </c>
      <c r="H5455" s="45">
        <v>0</v>
      </c>
      <c r="I5455" s="45">
        <v>0</v>
      </c>
      <c r="J5455" s="45">
        <v>0</v>
      </c>
      <c r="K5455" s="45">
        <v>0</v>
      </c>
      <c r="L5455" s="45">
        <v>0</v>
      </c>
      <c r="M5455" s="45">
        <v>0</v>
      </c>
      <c r="N5455" s="45">
        <v>0</v>
      </c>
      <c r="O5455" s="45">
        <v>0</v>
      </c>
      <c r="P5455" s="45">
        <v>0</v>
      </c>
      <c r="Q5455" s="45"/>
      <c r="R5455" s="45">
        <f>SUM(F5455:F5455)</f>
        <v>0</v>
      </c>
    </row>
    <row r="5456" spans="1:18" x14ac:dyDescent="0.25">
      <c r="A5456" s="79"/>
      <c r="B5456" s="322" t="s">
        <v>73</v>
      </c>
      <c r="C5456" s="322"/>
      <c r="D5456" s="322"/>
      <c r="E5456" s="322"/>
      <c r="F5456" s="45">
        <v>0</v>
      </c>
      <c r="G5456" s="45">
        <v>0</v>
      </c>
      <c r="H5456" s="45">
        <v>0</v>
      </c>
      <c r="I5456" s="45">
        <v>0</v>
      </c>
      <c r="J5456" s="45">
        <v>0</v>
      </c>
      <c r="K5456" s="45">
        <v>0</v>
      </c>
      <c r="L5456" s="45">
        <v>0</v>
      </c>
      <c r="M5456" s="45">
        <v>0</v>
      </c>
      <c r="N5456" s="45">
        <v>0</v>
      </c>
      <c r="O5456" s="45">
        <v>0</v>
      </c>
      <c r="P5456" s="45">
        <v>0</v>
      </c>
      <c r="Q5456" s="45"/>
      <c r="R5456" s="45">
        <f>SUM(F5456:F5456)</f>
        <v>0</v>
      </c>
    </row>
    <row r="5457" spans="1:18" x14ac:dyDescent="0.25">
      <c r="A5457" s="79"/>
      <c r="B5457" s="322" t="s">
        <v>74</v>
      </c>
      <c r="C5457" s="322"/>
      <c r="D5457" s="322"/>
      <c r="E5457" s="322"/>
      <c r="F5457" s="45">
        <v>0</v>
      </c>
      <c r="G5457" s="45">
        <v>0</v>
      </c>
      <c r="H5457" s="45">
        <v>0</v>
      </c>
      <c r="I5457" s="45">
        <v>0</v>
      </c>
      <c r="J5457" s="45">
        <v>0</v>
      </c>
      <c r="K5457" s="45">
        <v>0</v>
      </c>
      <c r="L5457" s="45">
        <v>0</v>
      </c>
      <c r="M5457" s="45">
        <v>0</v>
      </c>
      <c r="N5457" s="45">
        <v>0</v>
      </c>
      <c r="O5457" s="45">
        <v>0</v>
      </c>
      <c r="P5457" s="45">
        <v>0</v>
      </c>
      <c r="Q5457" s="45"/>
      <c r="R5457" s="45">
        <f>SUM(F5457:F5457)</f>
        <v>0</v>
      </c>
    </row>
    <row r="5458" spans="1:18" x14ac:dyDescent="0.25">
      <c r="A5458" s="79" t="s">
        <v>75</v>
      </c>
      <c r="B5458" s="2" t="s">
        <v>76</v>
      </c>
      <c r="C5458" s="322"/>
      <c r="D5458" s="322"/>
      <c r="E5458" s="322"/>
      <c r="F5458" s="41">
        <v>0</v>
      </c>
      <c r="G5458" s="41">
        <v>0</v>
      </c>
      <c r="H5458" s="41">
        <v>0</v>
      </c>
      <c r="I5458" s="41">
        <v>0</v>
      </c>
      <c r="J5458" s="41">
        <v>0</v>
      </c>
      <c r="K5458" s="41">
        <v>0</v>
      </c>
      <c r="L5458" s="41">
        <v>0</v>
      </c>
      <c r="M5458" s="41">
        <v>0</v>
      </c>
      <c r="N5458" s="41">
        <v>0</v>
      </c>
      <c r="O5458" s="41">
        <v>0</v>
      </c>
      <c r="P5458" s="41">
        <v>0</v>
      </c>
      <c r="Q5458" s="41"/>
      <c r="R5458" s="41">
        <v>0</v>
      </c>
    </row>
    <row r="5459" spans="1:18" x14ac:dyDescent="0.25">
      <c r="A5459" s="79"/>
      <c r="B5459" s="2" t="s">
        <v>77</v>
      </c>
      <c r="C5459" s="322"/>
      <c r="D5459" s="322"/>
      <c r="E5459" s="322"/>
      <c r="F5459" s="45">
        <v>0</v>
      </c>
      <c r="G5459" s="45">
        <v>0</v>
      </c>
      <c r="H5459" s="45">
        <v>0</v>
      </c>
      <c r="I5459" s="45">
        <v>0</v>
      </c>
      <c r="J5459" s="45">
        <v>0</v>
      </c>
      <c r="K5459" s="45">
        <v>0</v>
      </c>
      <c r="L5459" s="45">
        <v>0</v>
      </c>
      <c r="M5459" s="45">
        <v>0</v>
      </c>
      <c r="N5459" s="45">
        <v>0</v>
      </c>
      <c r="O5459" s="45">
        <v>0</v>
      </c>
      <c r="P5459" s="45">
        <v>0</v>
      </c>
      <c r="Q5459" s="45"/>
      <c r="R5459" s="45">
        <f>SUM(F5459:F5459)</f>
        <v>0</v>
      </c>
    </row>
    <row r="5460" spans="1:18" x14ac:dyDescent="0.25">
      <c r="A5460" s="79"/>
      <c r="B5460" s="322" t="s">
        <v>78</v>
      </c>
      <c r="C5460" s="322"/>
      <c r="D5460" s="322"/>
      <c r="E5460" s="322"/>
      <c r="F5460" s="45">
        <v>0</v>
      </c>
      <c r="G5460" s="45">
        <v>0</v>
      </c>
      <c r="H5460" s="45">
        <v>0</v>
      </c>
      <c r="I5460" s="45">
        <v>0</v>
      </c>
      <c r="J5460" s="45">
        <v>0</v>
      </c>
      <c r="K5460" s="45">
        <v>0</v>
      </c>
      <c r="L5460" s="45">
        <v>0</v>
      </c>
      <c r="M5460" s="45">
        <v>0</v>
      </c>
      <c r="N5460" s="45">
        <v>0</v>
      </c>
      <c r="O5460" s="45">
        <v>0</v>
      </c>
      <c r="P5460" s="45">
        <v>0</v>
      </c>
      <c r="Q5460" s="45"/>
      <c r="R5460" s="45">
        <f>SUM(F5460:F5460)</f>
        <v>0</v>
      </c>
    </row>
    <row r="5461" spans="1:18" x14ac:dyDescent="0.25">
      <c r="A5461" s="79"/>
      <c r="B5461" s="322" t="s">
        <v>79</v>
      </c>
      <c r="C5461" s="322"/>
      <c r="D5461" s="322"/>
      <c r="E5461" s="322"/>
      <c r="F5461" s="45">
        <v>0</v>
      </c>
      <c r="G5461" s="45">
        <v>0</v>
      </c>
      <c r="H5461" s="45">
        <v>0</v>
      </c>
      <c r="I5461" s="45">
        <v>0</v>
      </c>
      <c r="J5461" s="45">
        <v>0</v>
      </c>
      <c r="K5461" s="45">
        <v>0</v>
      </c>
      <c r="L5461" s="45">
        <v>0</v>
      </c>
      <c r="M5461" s="45">
        <v>0</v>
      </c>
      <c r="N5461" s="45">
        <v>0</v>
      </c>
      <c r="O5461" s="45">
        <v>0</v>
      </c>
      <c r="P5461" s="45">
        <v>0</v>
      </c>
      <c r="Q5461" s="45"/>
      <c r="R5461" s="45">
        <f>SUM(F5461:F5461)</f>
        <v>0</v>
      </c>
    </row>
    <row r="5462" spans="1:18" x14ac:dyDescent="0.25">
      <c r="A5462" s="79"/>
      <c r="B5462" s="322" t="s">
        <v>80</v>
      </c>
      <c r="C5462" s="322"/>
      <c r="D5462" s="322"/>
      <c r="E5462" s="322"/>
      <c r="F5462" s="45">
        <v>0</v>
      </c>
      <c r="G5462" s="45">
        <v>0</v>
      </c>
      <c r="H5462" s="45">
        <v>0</v>
      </c>
      <c r="I5462" s="45">
        <v>0</v>
      </c>
      <c r="J5462" s="45">
        <v>0</v>
      </c>
      <c r="K5462" s="45">
        <v>0</v>
      </c>
      <c r="L5462" s="45">
        <v>0</v>
      </c>
      <c r="M5462" s="45">
        <v>0</v>
      </c>
      <c r="N5462" s="45">
        <v>0</v>
      </c>
      <c r="O5462" s="45">
        <v>0</v>
      </c>
      <c r="P5462" s="45">
        <v>0</v>
      </c>
      <c r="Q5462" s="45"/>
      <c r="R5462" s="45">
        <f>SUM(F5462:F5462)</f>
        <v>0</v>
      </c>
    </row>
    <row r="5463" spans="1:18" x14ac:dyDescent="0.25">
      <c r="A5463" s="79" t="s">
        <v>81</v>
      </c>
      <c r="B5463" s="2" t="s">
        <v>82</v>
      </c>
      <c r="C5463" s="322"/>
      <c r="D5463" s="322"/>
      <c r="E5463" s="322"/>
      <c r="F5463" s="41">
        <v>0</v>
      </c>
      <c r="G5463" s="41">
        <v>0</v>
      </c>
      <c r="H5463" s="41">
        <v>0</v>
      </c>
      <c r="I5463" s="41">
        <v>0</v>
      </c>
      <c r="J5463" s="41">
        <v>0</v>
      </c>
      <c r="K5463" s="41">
        <v>0</v>
      </c>
      <c r="L5463" s="41">
        <v>0</v>
      </c>
      <c r="M5463" s="41">
        <v>0</v>
      </c>
      <c r="N5463" s="41">
        <v>0</v>
      </c>
      <c r="O5463" s="41">
        <v>0</v>
      </c>
      <c r="P5463" s="41">
        <v>0</v>
      </c>
      <c r="Q5463" s="41"/>
      <c r="R5463" s="41">
        <v>0</v>
      </c>
    </row>
    <row r="5464" spans="1:18" x14ac:dyDescent="0.25">
      <c r="A5464" s="79"/>
      <c r="B5464" s="322" t="s">
        <v>83</v>
      </c>
      <c r="C5464" s="322"/>
      <c r="D5464" s="322"/>
      <c r="E5464" s="322"/>
      <c r="F5464" s="45">
        <v>0</v>
      </c>
      <c r="G5464" s="45">
        <v>0</v>
      </c>
      <c r="H5464" s="45">
        <v>0</v>
      </c>
      <c r="I5464" s="45">
        <v>0</v>
      </c>
      <c r="J5464" s="45">
        <v>0</v>
      </c>
      <c r="K5464" s="45">
        <v>0</v>
      </c>
      <c r="L5464" s="45">
        <v>0</v>
      </c>
      <c r="M5464" s="45">
        <v>0</v>
      </c>
      <c r="N5464" s="45">
        <v>0</v>
      </c>
      <c r="O5464" s="45">
        <v>0</v>
      </c>
      <c r="P5464" s="45">
        <v>0</v>
      </c>
      <c r="Q5464" s="45"/>
      <c r="R5464" s="45">
        <f>SUM(F5464:F5464)</f>
        <v>0</v>
      </c>
    </row>
    <row r="5465" spans="1:18" x14ac:dyDescent="0.25">
      <c r="A5465" s="79"/>
      <c r="B5465" s="322" t="s">
        <v>84</v>
      </c>
      <c r="C5465" s="322"/>
      <c r="D5465" s="322"/>
      <c r="E5465" s="322"/>
      <c r="F5465" s="45">
        <v>0</v>
      </c>
      <c r="G5465" s="45">
        <v>0</v>
      </c>
      <c r="H5465" s="45">
        <v>0</v>
      </c>
      <c r="I5465" s="45">
        <v>0</v>
      </c>
      <c r="J5465" s="45">
        <v>0</v>
      </c>
      <c r="K5465" s="45">
        <v>0</v>
      </c>
      <c r="L5465" s="45">
        <v>0</v>
      </c>
      <c r="M5465" s="45">
        <v>0</v>
      </c>
      <c r="N5465" s="45">
        <v>0</v>
      </c>
      <c r="O5465" s="45">
        <v>0</v>
      </c>
      <c r="P5465" s="45">
        <v>0</v>
      </c>
      <c r="Q5465" s="45"/>
      <c r="R5465" s="45">
        <f>SUM(F5465:F5465)</f>
        <v>0</v>
      </c>
    </row>
    <row r="5466" spans="1:18" x14ac:dyDescent="0.25">
      <c r="A5466" s="79"/>
      <c r="B5466" s="322" t="s">
        <v>85</v>
      </c>
      <c r="C5466" s="322"/>
      <c r="D5466" s="322"/>
      <c r="E5466" s="322"/>
      <c r="F5466" s="45">
        <v>0</v>
      </c>
      <c r="G5466" s="45">
        <v>0</v>
      </c>
      <c r="H5466" s="45">
        <v>0</v>
      </c>
      <c r="I5466" s="45">
        <v>0</v>
      </c>
      <c r="J5466" s="45">
        <v>0</v>
      </c>
      <c r="K5466" s="45">
        <v>0</v>
      </c>
      <c r="L5466" s="45">
        <v>0</v>
      </c>
      <c r="M5466" s="45">
        <v>0</v>
      </c>
      <c r="N5466" s="45">
        <v>0</v>
      </c>
      <c r="O5466" s="45">
        <v>0</v>
      </c>
      <c r="P5466" s="45">
        <v>0</v>
      </c>
      <c r="Q5466" s="45"/>
      <c r="R5466" s="45">
        <f>SUM(F5466:F5466)</f>
        <v>0</v>
      </c>
    </row>
    <row r="5467" spans="1:18" x14ac:dyDescent="0.25">
      <c r="A5467" s="79"/>
      <c r="B5467" s="322" t="s">
        <v>86</v>
      </c>
      <c r="C5467" s="322"/>
      <c r="D5467" s="322"/>
      <c r="E5467" s="322"/>
      <c r="F5467" s="45">
        <v>0</v>
      </c>
      <c r="G5467" s="45">
        <v>0</v>
      </c>
      <c r="H5467" s="45">
        <v>0</v>
      </c>
      <c r="I5467" s="45">
        <v>0</v>
      </c>
      <c r="J5467" s="45">
        <v>0</v>
      </c>
      <c r="K5467" s="45">
        <v>0</v>
      </c>
      <c r="L5467" s="45">
        <v>0</v>
      </c>
      <c r="M5467" s="45">
        <v>0</v>
      </c>
      <c r="N5467" s="45">
        <v>0</v>
      </c>
      <c r="O5467" s="45">
        <v>0</v>
      </c>
      <c r="P5467" s="45">
        <v>0</v>
      </c>
      <c r="Q5467" s="45"/>
      <c r="R5467" s="45">
        <f>SUM(F5467:F5467)</f>
        <v>0</v>
      </c>
    </row>
    <row r="5468" spans="1:18" x14ac:dyDescent="0.25">
      <c r="A5468" s="313"/>
      <c r="B5468" s="322" t="s">
        <v>87</v>
      </c>
      <c r="C5468" s="322"/>
      <c r="D5468" s="322"/>
      <c r="E5468" s="322"/>
      <c r="F5468" s="45">
        <v>0</v>
      </c>
      <c r="G5468" s="45">
        <v>0</v>
      </c>
      <c r="H5468" s="45">
        <v>0</v>
      </c>
      <c r="I5468" s="45">
        <v>0</v>
      </c>
      <c r="J5468" s="45">
        <v>0</v>
      </c>
      <c r="K5468" s="45">
        <v>0</v>
      </c>
      <c r="L5468" s="45">
        <v>0</v>
      </c>
      <c r="M5468" s="45">
        <v>0</v>
      </c>
      <c r="N5468" s="45">
        <v>0</v>
      </c>
      <c r="O5468" s="45">
        <v>0</v>
      </c>
      <c r="P5468" s="45">
        <v>0</v>
      </c>
      <c r="Q5468" s="45"/>
      <c r="R5468" s="45">
        <f>SUM(F5468:F5468)</f>
        <v>0</v>
      </c>
    </row>
    <row r="5469" spans="1:18" x14ac:dyDescent="0.25">
      <c r="A5469" s="313"/>
      <c r="B5469" s="2" t="s">
        <v>88</v>
      </c>
      <c r="C5469" s="322"/>
      <c r="D5469" s="322"/>
      <c r="E5469" s="322"/>
      <c r="F5469" s="61">
        <f>+F5403+F5384+F5390</f>
        <v>26071163.659999996</v>
      </c>
      <c r="G5469" s="61">
        <f>+G5403+G5384+G5390</f>
        <v>23351036.780000001</v>
      </c>
      <c r="H5469" s="61">
        <f>+H5403+H5384+H5390</f>
        <v>24549984.219999999</v>
      </c>
      <c r="I5469" s="61">
        <f t="shared" ref="I5469:P5469" si="341">+I5403+I5384+I5390+I5440</f>
        <v>28810245.789999995</v>
      </c>
      <c r="J5469" s="61">
        <f t="shared" si="341"/>
        <v>45959617.239999995</v>
      </c>
      <c r="K5469" s="61">
        <f t="shared" si="341"/>
        <v>24861127.640000001</v>
      </c>
      <c r="L5469" s="61">
        <f t="shared" si="341"/>
        <v>26599315.489999998</v>
      </c>
      <c r="M5469" s="61">
        <f t="shared" si="341"/>
        <v>32344529.189999998</v>
      </c>
      <c r="N5469" s="61">
        <f t="shared" si="341"/>
        <v>31683711.379999999</v>
      </c>
      <c r="O5469" s="61">
        <f t="shared" si="341"/>
        <v>38223550.049999997</v>
      </c>
      <c r="P5469" s="61">
        <f t="shared" si="341"/>
        <v>47807932.399999999</v>
      </c>
      <c r="Q5469" s="61"/>
      <c r="R5469" s="61">
        <f>+R5403+R5390+R5384+R5440</f>
        <v>350262213.83999991</v>
      </c>
    </row>
    <row r="5470" spans="1:18" x14ac:dyDescent="0.25">
      <c r="A5470" s="313"/>
      <c r="B5470" s="2"/>
      <c r="C5470" s="322"/>
      <c r="D5470" s="322"/>
      <c r="E5470" s="322"/>
      <c r="F5470" s="45"/>
      <c r="G5470" s="45"/>
      <c r="H5470" s="45"/>
      <c r="I5470" s="45"/>
      <c r="J5470" s="45"/>
      <c r="K5470" s="45"/>
      <c r="L5470" s="45"/>
      <c r="M5470" s="45"/>
      <c r="N5470" s="45"/>
      <c r="O5470" s="45"/>
      <c r="P5470" s="45"/>
      <c r="Q5470" s="45"/>
      <c r="R5470" s="45"/>
    </row>
    <row r="5471" spans="1:18" x14ac:dyDescent="0.25">
      <c r="A5471" s="313"/>
      <c r="B5471" s="2" t="s">
        <v>236</v>
      </c>
      <c r="C5471" s="322"/>
      <c r="D5471" s="322"/>
      <c r="E5471" s="322"/>
      <c r="F5471" s="45">
        <v>0</v>
      </c>
      <c r="G5471" s="45">
        <v>0</v>
      </c>
      <c r="H5471" s="45">
        <v>0</v>
      </c>
      <c r="I5471" s="45">
        <v>0</v>
      </c>
      <c r="J5471" s="45">
        <v>0</v>
      </c>
      <c r="K5471" s="45">
        <v>0</v>
      </c>
      <c r="L5471" s="45">
        <v>0</v>
      </c>
      <c r="M5471" s="45">
        <v>39996.1</v>
      </c>
      <c r="N5471" s="45">
        <v>-39996.1</v>
      </c>
      <c r="O5471" s="45">
        <v>0</v>
      </c>
      <c r="P5471" s="45">
        <v>0</v>
      </c>
      <c r="Q5471" s="45"/>
      <c r="R5471" s="45">
        <f>SUM(F5471:P5471)</f>
        <v>0</v>
      </c>
    </row>
    <row r="5472" spans="1:18" x14ac:dyDescent="0.25">
      <c r="A5472" s="313"/>
      <c r="B5472" s="2" t="s">
        <v>237</v>
      </c>
      <c r="C5472" s="322"/>
      <c r="D5472" s="322"/>
      <c r="E5472" s="322"/>
      <c r="F5472" s="45">
        <v>0</v>
      </c>
      <c r="G5472" s="45">
        <v>0</v>
      </c>
      <c r="H5472" s="45">
        <v>0</v>
      </c>
      <c r="I5472" s="45">
        <v>0</v>
      </c>
      <c r="J5472" s="45">
        <v>0</v>
      </c>
      <c r="K5472" s="45">
        <v>0</v>
      </c>
      <c r="L5472" s="45">
        <v>0</v>
      </c>
      <c r="M5472" s="45">
        <v>178141.35</v>
      </c>
      <c r="N5472" s="45">
        <v>-178141.35</v>
      </c>
      <c r="O5472" s="45">
        <v>0</v>
      </c>
      <c r="P5472" s="45">
        <v>0</v>
      </c>
      <c r="Q5472" s="45"/>
      <c r="R5472" s="45">
        <f t="shared" ref="R5472:R5477" si="342">SUM(F5472:O5472)</f>
        <v>0</v>
      </c>
    </row>
    <row r="5473" spans="1:18" x14ac:dyDescent="0.25">
      <c r="A5473" s="313"/>
      <c r="B5473" s="2" t="s">
        <v>231</v>
      </c>
      <c r="C5473" s="322"/>
      <c r="D5473" s="322"/>
      <c r="E5473" s="322"/>
      <c r="F5473" s="45">
        <v>0</v>
      </c>
      <c r="G5473" s="45">
        <v>115767</v>
      </c>
      <c r="H5473" s="45">
        <v>-115767</v>
      </c>
      <c r="I5473" s="45">
        <v>0</v>
      </c>
      <c r="J5473" s="45">
        <v>0</v>
      </c>
      <c r="K5473" s="45">
        <v>0</v>
      </c>
      <c r="L5473" s="45">
        <v>0</v>
      </c>
      <c r="M5473" s="45">
        <v>0</v>
      </c>
      <c r="N5473" s="45">
        <v>0</v>
      </c>
      <c r="O5473" s="45">
        <v>0</v>
      </c>
      <c r="P5473" s="45">
        <v>0</v>
      </c>
      <c r="Q5473" s="45"/>
      <c r="R5473" s="45">
        <f t="shared" si="342"/>
        <v>0</v>
      </c>
    </row>
    <row r="5474" spans="1:18" x14ac:dyDescent="0.25">
      <c r="A5474" s="313"/>
      <c r="B5474" s="2" t="s">
        <v>230</v>
      </c>
      <c r="C5474" s="322"/>
      <c r="D5474" s="322"/>
      <c r="E5474" s="322"/>
      <c r="F5474" s="45">
        <v>136.99</v>
      </c>
      <c r="G5474" s="45">
        <v>-136.99</v>
      </c>
      <c r="H5474" s="45">
        <v>0</v>
      </c>
      <c r="I5474" s="45">
        <v>0</v>
      </c>
      <c r="J5474" s="45">
        <v>0</v>
      </c>
      <c r="K5474" s="45">
        <v>0</v>
      </c>
      <c r="L5474" s="45">
        <v>0</v>
      </c>
      <c r="M5474" s="45">
        <v>0</v>
      </c>
      <c r="N5474" s="45">
        <v>0</v>
      </c>
      <c r="O5474" s="45">
        <v>0</v>
      </c>
      <c r="P5474" s="45">
        <v>0</v>
      </c>
      <c r="Q5474" s="45"/>
      <c r="R5474" s="45">
        <f t="shared" si="342"/>
        <v>0</v>
      </c>
    </row>
    <row r="5475" spans="1:18" x14ac:dyDescent="0.25">
      <c r="A5475" s="313"/>
      <c r="B5475" s="2" t="s">
        <v>232</v>
      </c>
      <c r="C5475" s="322"/>
      <c r="D5475" s="322"/>
      <c r="E5475" s="322"/>
      <c r="F5475" s="45">
        <v>0</v>
      </c>
      <c r="G5475" s="45">
        <v>0</v>
      </c>
      <c r="H5475" s="45">
        <v>4761.6000000000004</v>
      </c>
      <c r="I5475" s="45">
        <f>-H5475</f>
        <v>-4761.6000000000004</v>
      </c>
      <c r="J5475" s="45">
        <v>0</v>
      </c>
      <c r="K5475" s="45">
        <v>0</v>
      </c>
      <c r="L5475" s="45">
        <v>0</v>
      </c>
      <c r="M5475" s="45">
        <v>0</v>
      </c>
      <c r="N5475" s="45">
        <v>0</v>
      </c>
      <c r="O5475" s="45">
        <v>0</v>
      </c>
      <c r="P5475" s="45">
        <v>0</v>
      </c>
      <c r="Q5475" s="45"/>
      <c r="R5475" s="45">
        <f t="shared" si="342"/>
        <v>0</v>
      </c>
    </row>
    <row r="5476" spans="1:18" x14ac:dyDescent="0.25">
      <c r="A5476" s="313"/>
      <c r="B5476" s="2" t="s">
        <v>234</v>
      </c>
      <c r="C5476" s="322"/>
      <c r="D5476" s="322"/>
      <c r="E5476" s="322"/>
      <c r="F5476" s="45">
        <v>0</v>
      </c>
      <c r="G5476" s="45">
        <v>0</v>
      </c>
      <c r="H5476" s="45">
        <v>87792</v>
      </c>
      <c r="I5476" s="45">
        <f t="shared" ref="I5476:I5477" si="343">-H5476</f>
        <v>-87792</v>
      </c>
      <c r="J5476" s="45">
        <v>0</v>
      </c>
      <c r="K5476" s="45">
        <v>0</v>
      </c>
      <c r="L5476" s="45">
        <v>0</v>
      </c>
      <c r="M5476" s="45">
        <v>0</v>
      </c>
      <c r="N5476" s="45">
        <v>0</v>
      </c>
      <c r="O5476" s="45">
        <v>0</v>
      </c>
      <c r="P5476" s="45">
        <v>0</v>
      </c>
      <c r="Q5476" s="45"/>
      <c r="R5476" s="45">
        <f t="shared" si="342"/>
        <v>0</v>
      </c>
    </row>
    <row r="5477" spans="1:18" x14ac:dyDescent="0.25">
      <c r="A5477" s="313"/>
      <c r="B5477" s="2" t="s">
        <v>233</v>
      </c>
      <c r="C5477" s="322"/>
      <c r="D5477" s="322"/>
      <c r="E5477" s="322"/>
      <c r="F5477" s="45">
        <v>0</v>
      </c>
      <c r="G5477" s="45">
        <v>0</v>
      </c>
      <c r="H5477" s="45">
        <v>944000</v>
      </c>
      <c r="I5477" s="45">
        <f t="shared" si="343"/>
        <v>-944000</v>
      </c>
      <c r="J5477" s="45">
        <v>0</v>
      </c>
      <c r="K5477" s="45">
        <v>0</v>
      </c>
      <c r="L5477" s="45">
        <v>0</v>
      </c>
      <c r="M5477" s="45">
        <v>0</v>
      </c>
      <c r="N5477" s="45">
        <v>0</v>
      </c>
      <c r="O5477" s="45">
        <v>0</v>
      </c>
      <c r="P5477" s="45">
        <v>0</v>
      </c>
      <c r="Q5477" s="45"/>
      <c r="R5477" s="45">
        <f t="shared" si="342"/>
        <v>0</v>
      </c>
    </row>
    <row r="5478" spans="1:18" x14ac:dyDescent="0.25">
      <c r="A5478" s="79"/>
      <c r="B5478" s="2" t="s">
        <v>235</v>
      </c>
      <c r="C5478" s="322"/>
      <c r="D5478" s="322"/>
      <c r="E5478" s="322"/>
      <c r="F5478" s="45">
        <v>0</v>
      </c>
      <c r="G5478" s="45">
        <v>0</v>
      </c>
      <c r="H5478" s="45">
        <v>0</v>
      </c>
      <c r="I5478" s="45">
        <v>0</v>
      </c>
      <c r="J5478" s="45">
        <f>-195333.58-44981.85</f>
        <v>-240315.43</v>
      </c>
      <c r="K5478" s="45">
        <v>0</v>
      </c>
      <c r="L5478" s="45">
        <v>0</v>
      </c>
      <c r="M5478" s="45">
        <v>0</v>
      </c>
      <c r="N5478" s="45">
        <v>-116575.75</v>
      </c>
      <c r="O5478" s="45">
        <v>-2666.67</v>
      </c>
      <c r="P5478" s="45">
        <v>-96307.18</v>
      </c>
      <c r="Q5478" s="45"/>
      <c r="R5478" s="45">
        <f t="shared" ref="R5478:R5488" si="344">SUM(F5478:P5478)</f>
        <v>-455865.02999999997</v>
      </c>
    </row>
    <row r="5479" spans="1:18" x14ac:dyDescent="0.25">
      <c r="A5479" s="79"/>
      <c r="B5479" s="2" t="s">
        <v>226</v>
      </c>
      <c r="C5479" s="322"/>
      <c r="D5479" s="322"/>
      <c r="E5479" s="322"/>
      <c r="F5479" s="45">
        <v>0</v>
      </c>
      <c r="G5479" s="45">
        <v>0</v>
      </c>
      <c r="H5479" s="45">
        <v>0</v>
      </c>
      <c r="I5479" s="45">
        <v>0</v>
      </c>
      <c r="J5479" s="45">
        <v>-14700</v>
      </c>
      <c r="K5479" s="45">
        <v>0</v>
      </c>
      <c r="L5479" s="45">
        <v>0</v>
      </c>
      <c r="M5479" s="45">
        <v>-354007.46</v>
      </c>
      <c r="N5479" s="45">
        <v>0</v>
      </c>
      <c r="O5479" s="45">
        <v>0</v>
      </c>
      <c r="P5479" s="45">
        <v>0</v>
      </c>
      <c r="Q5479" s="45"/>
      <c r="R5479" s="45">
        <f t="shared" si="344"/>
        <v>-368707.46</v>
      </c>
    </row>
    <row r="5480" spans="1:18" x14ac:dyDescent="0.25">
      <c r="A5480" s="79"/>
      <c r="B5480" s="2" t="s">
        <v>238</v>
      </c>
      <c r="C5480" s="322"/>
      <c r="D5480" s="322"/>
      <c r="E5480" s="322"/>
      <c r="F5480" s="45">
        <v>0</v>
      </c>
      <c r="G5480" s="45">
        <v>0</v>
      </c>
      <c r="H5480" s="45">
        <v>0</v>
      </c>
      <c r="I5480" s="45">
        <v>0</v>
      </c>
      <c r="J5480" s="45">
        <v>0</v>
      </c>
      <c r="K5480" s="45">
        <v>0</v>
      </c>
      <c r="L5480" s="45">
        <v>0</v>
      </c>
      <c r="M5480" s="45">
        <v>0</v>
      </c>
      <c r="N5480" s="45">
        <v>0</v>
      </c>
      <c r="O5480" s="45">
        <v>225000</v>
      </c>
      <c r="P5480" s="45">
        <v>-225000</v>
      </c>
      <c r="Q5480" s="45"/>
      <c r="R5480" s="45">
        <f t="shared" si="344"/>
        <v>0</v>
      </c>
    </row>
    <row r="5481" spans="1:18" x14ac:dyDescent="0.25">
      <c r="A5481" s="79"/>
      <c r="B5481" s="2" t="s">
        <v>239</v>
      </c>
      <c r="C5481" s="322"/>
      <c r="D5481" s="322"/>
      <c r="E5481" s="322"/>
      <c r="F5481" s="45">
        <v>0</v>
      </c>
      <c r="G5481" s="45">
        <v>0</v>
      </c>
      <c r="H5481" s="45">
        <v>0</v>
      </c>
      <c r="I5481" s="45">
        <v>0</v>
      </c>
      <c r="J5481" s="45">
        <v>0</v>
      </c>
      <c r="K5481" s="45">
        <v>0</v>
      </c>
      <c r="L5481" s="45">
        <v>0</v>
      </c>
      <c r="M5481" s="45">
        <v>0</v>
      </c>
      <c r="N5481" s="45">
        <v>0</v>
      </c>
      <c r="O5481" s="45">
        <v>21384</v>
      </c>
      <c r="P5481" s="45">
        <v>-21384</v>
      </c>
      <c r="Q5481" s="45"/>
      <c r="R5481" s="45">
        <f t="shared" si="344"/>
        <v>0</v>
      </c>
    </row>
    <row r="5482" spans="1:18" x14ac:dyDescent="0.25">
      <c r="A5482" s="79"/>
      <c r="B5482" s="2" t="s">
        <v>240</v>
      </c>
      <c r="C5482" s="322"/>
      <c r="D5482" s="322"/>
      <c r="E5482" s="322"/>
      <c r="F5482" s="45">
        <v>0</v>
      </c>
      <c r="G5482" s="45">
        <v>0</v>
      </c>
      <c r="H5482" s="45">
        <v>0</v>
      </c>
      <c r="I5482" s="45">
        <v>0</v>
      </c>
      <c r="J5482" s="45">
        <v>0</v>
      </c>
      <c r="K5482" s="45">
        <v>0</v>
      </c>
      <c r="L5482" s="45">
        <v>0</v>
      </c>
      <c r="M5482" s="45">
        <v>0</v>
      </c>
      <c r="N5482" s="45">
        <v>0</v>
      </c>
      <c r="O5482" s="45">
        <v>257794.6</v>
      </c>
      <c r="P5482" s="45">
        <v>-257794.6</v>
      </c>
      <c r="Q5482" s="45"/>
      <c r="R5482" s="45">
        <f t="shared" si="344"/>
        <v>0</v>
      </c>
    </row>
    <row r="5483" spans="1:18" x14ac:dyDescent="0.25">
      <c r="A5483" s="79"/>
      <c r="B5483" s="2" t="s">
        <v>241</v>
      </c>
      <c r="C5483" s="322"/>
      <c r="D5483" s="322"/>
      <c r="E5483" s="322"/>
      <c r="F5483" s="45">
        <v>0</v>
      </c>
      <c r="G5483" s="45">
        <v>0</v>
      </c>
      <c r="H5483" s="45">
        <v>0</v>
      </c>
      <c r="I5483" s="45">
        <v>0</v>
      </c>
      <c r="J5483" s="45">
        <v>0</v>
      </c>
      <c r="K5483" s="45">
        <v>0</v>
      </c>
      <c r="L5483" s="45">
        <v>0</v>
      </c>
      <c r="M5483" s="45">
        <v>0</v>
      </c>
      <c r="N5483" s="45">
        <v>0</v>
      </c>
      <c r="O5483" s="45">
        <v>154.57</v>
      </c>
      <c r="P5483" s="45">
        <v>-154.57</v>
      </c>
      <c r="Q5483" s="45"/>
      <c r="R5483" s="45">
        <f t="shared" si="344"/>
        <v>0</v>
      </c>
    </row>
    <row r="5484" spans="1:18" x14ac:dyDescent="0.25">
      <c r="A5484" s="79"/>
      <c r="B5484" s="2" t="s">
        <v>242</v>
      </c>
      <c r="C5484" s="322"/>
      <c r="D5484" s="322"/>
      <c r="E5484" s="322"/>
      <c r="F5484" s="45">
        <v>0</v>
      </c>
      <c r="G5484" s="45">
        <v>0</v>
      </c>
      <c r="H5484" s="45">
        <v>0</v>
      </c>
      <c r="I5484" s="45">
        <v>0</v>
      </c>
      <c r="J5484" s="45">
        <v>0</v>
      </c>
      <c r="K5484" s="45">
        <v>0</v>
      </c>
      <c r="L5484" s="45">
        <v>0</v>
      </c>
      <c r="M5484" s="45">
        <v>0</v>
      </c>
      <c r="N5484" s="45">
        <v>0</v>
      </c>
      <c r="O5484" s="45">
        <v>178038.39999999999</v>
      </c>
      <c r="P5484" s="45">
        <v>-178038.39999999999</v>
      </c>
      <c r="Q5484" s="45"/>
      <c r="R5484" s="45">
        <f t="shared" si="344"/>
        <v>0</v>
      </c>
    </row>
    <row r="5485" spans="1:18" x14ac:dyDescent="0.25">
      <c r="A5485" s="79"/>
      <c r="B5485" s="2" t="s">
        <v>243</v>
      </c>
      <c r="C5485" s="322"/>
      <c r="D5485" s="322"/>
      <c r="E5485" s="322"/>
      <c r="F5485" s="45">
        <v>0</v>
      </c>
      <c r="G5485" s="45">
        <v>0</v>
      </c>
      <c r="H5485" s="45">
        <v>0</v>
      </c>
      <c r="I5485" s="45">
        <v>0</v>
      </c>
      <c r="J5485" s="45">
        <v>0</v>
      </c>
      <c r="K5485" s="45">
        <v>0</v>
      </c>
      <c r="L5485" s="45">
        <v>0</v>
      </c>
      <c r="M5485" s="45">
        <v>0</v>
      </c>
      <c r="N5485" s="45">
        <v>0</v>
      </c>
      <c r="O5485" s="45">
        <v>39996.1</v>
      </c>
      <c r="P5485" s="45">
        <v>-39996.1</v>
      </c>
      <c r="Q5485" s="45"/>
      <c r="R5485" s="45">
        <f t="shared" si="344"/>
        <v>0</v>
      </c>
    </row>
    <row r="5486" spans="1:18" x14ac:dyDescent="0.25">
      <c r="A5486" s="79"/>
      <c r="B5486" s="2" t="s">
        <v>244</v>
      </c>
      <c r="C5486" s="322"/>
      <c r="D5486" s="322"/>
      <c r="E5486" s="322"/>
      <c r="F5486" s="45">
        <v>0</v>
      </c>
      <c r="G5486" s="45">
        <v>0</v>
      </c>
      <c r="H5486" s="45">
        <v>0</v>
      </c>
      <c r="I5486" s="45">
        <v>0</v>
      </c>
      <c r="J5486" s="45">
        <v>0</v>
      </c>
      <c r="K5486" s="45">
        <v>0</v>
      </c>
      <c r="L5486" s="45">
        <v>0</v>
      </c>
      <c r="M5486" s="45">
        <v>0</v>
      </c>
      <c r="N5486" s="45">
        <v>0</v>
      </c>
      <c r="O5486" s="45">
        <v>91999.99</v>
      </c>
      <c r="P5486" s="45">
        <v>-91999.99</v>
      </c>
      <c r="Q5486" s="45"/>
      <c r="R5486" s="45">
        <f t="shared" si="344"/>
        <v>0</v>
      </c>
    </row>
    <row r="5487" spans="1:18" x14ac:dyDescent="0.25">
      <c r="A5487" s="79"/>
      <c r="B5487" s="2" t="s">
        <v>228</v>
      </c>
      <c r="C5487" s="322"/>
      <c r="D5487" s="322"/>
      <c r="E5487" s="322"/>
      <c r="F5487" s="45">
        <v>0</v>
      </c>
      <c r="G5487" s="45">
        <v>0</v>
      </c>
      <c r="H5487" s="45">
        <v>0</v>
      </c>
      <c r="I5487" s="45">
        <v>0</v>
      </c>
      <c r="J5487" s="45">
        <v>0</v>
      </c>
      <c r="K5487" s="45">
        <v>0</v>
      </c>
      <c r="L5487" s="45">
        <v>0</v>
      </c>
      <c r="M5487" s="45">
        <v>0</v>
      </c>
      <c r="N5487" s="45">
        <v>0</v>
      </c>
      <c r="O5487" s="45">
        <v>117366.39</v>
      </c>
      <c r="P5487" s="45">
        <v>0</v>
      </c>
      <c r="Q5487" s="45"/>
      <c r="R5487" s="45">
        <f t="shared" si="344"/>
        <v>117366.39</v>
      </c>
    </row>
    <row r="5488" spans="1:18" x14ac:dyDescent="0.25">
      <c r="A5488" s="79" t="s">
        <v>89</v>
      </c>
      <c r="B5488" s="2" t="s">
        <v>90</v>
      </c>
      <c r="C5488" s="322"/>
      <c r="D5488" s="322"/>
      <c r="E5488" s="322"/>
      <c r="F5488" s="45">
        <v>0</v>
      </c>
      <c r="G5488" s="45">
        <v>0</v>
      </c>
      <c r="H5488" s="45">
        <v>0</v>
      </c>
      <c r="I5488" s="45">
        <v>0</v>
      </c>
      <c r="J5488" s="45">
        <v>0</v>
      </c>
      <c r="K5488" s="45">
        <v>0</v>
      </c>
      <c r="L5488" s="45">
        <v>0</v>
      </c>
      <c r="M5488" s="45">
        <v>0</v>
      </c>
      <c r="N5488" s="45">
        <v>0</v>
      </c>
      <c r="O5488" s="45">
        <v>0</v>
      </c>
      <c r="P5488" s="45">
        <v>0</v>
      </c>
      <c r="Q5488" s="45"/>
      <c r="R5488" s="45">
        <f t="shared" si="344"/>
        <v>0</v>
      </c>
    </row>
    <row r="5489" spans="1:18" x14ac:dyDescent="0.25">
      <c r="A5489" s="79" t="s">
        <v>91</v>
      </c>
      <c r="B5489" s="2" t="s">
        <v>92</v>
      </c>
      <c r="C5489" s="322"/>
      <c r="D5489" s="322"/>
      <c r="E5489" s="322"/>
      <c r="F5489" s="41">
        <v>0</v>
      </c>
      <c r="G5489" s="41">
        <v>0</v>
      </c>
      <c r="H5489" s="41">
        <v>0</v>
      </c>
      <c r="I5489" s="41">
        <v>0</v>
      </c>
      <c r="J5489" s="41">
        <v>0</v>
      </c>
      <c r="K5489" s="41">
        <v>0</v>
      </c>
      <c r="L5489" s="41">
        <v>0</v>
      </c>
      <c r="M5489" s="41">
        <v>0</v>
      </c>
      <c r="N5489" s="41">
        <v>0</v>
      </c>
      <c r="O5489" s="41">
        <v>0</v>
      </c>
      <c r="P5489" s="41">
        <v>0</v>
      </c>
      <c r="Q5489" s="41"/>
      <c r="R5489" s="41">
        <v>0</v>
      </c>
    </row>
    <row r="5490" spans="1:18" x14ac:dyDescent="0.25">
      <c r="A5490" s="313"/>
      <c r="B5490" s="322" t="s">
        <v>93</v>
      </c>
      <c r="C5490" s="322"/>
      <c r="D5490" s="322" t="s">
        <v>94</v>
      </c>
      <c r="E5490" s="322"/>
      <c r="F5490" s="45">
        <v>0</v>
      </c>
      <c r="G5490" s="45">
        <v>0</v>
      </c>
      <c r="H5490" s="45">
        <v>0</v>
      </c>
      <c r="I5490" s="45">
        <v>0</v>
      </c>
      <c r="J5490" s="45">
        <v>0</v>
      </c>
      <c r="K5490" s="45">
        <v>0</v>
      </c>
      <c r="L5490" s="45">
        <v>0</v>
      </c>
      <c r="M5490" s="45">
        <v>0</v>
      </c>
      <c r="N5490" s="45">
        <v>0</v>
      </c>
      <c r="O5490" s="45">
        <v>0</v>
      </c>
      <c r="P5490" s="45">
        <v>0</v>
      </c>
      <c r="Q5490" s="45"/>
      <c r="R5490" s="45">
        <f>SUM(F5490:N5490)</f>
        <v>0</v>
      </c>
    </row>
    <row r="5491" spans="1:18" x14ac:dyDescent="0.25">
      <c r="A5491" s="313"/>
      <c r="B5491" s="322" t="s">
        <v>95</v>
      </c>
      <c r="C5491" s="322"/>
      <c r="D5491" s="322"/>
      <c r="E5491" s="322"/>
      <c r="F5491" s="45">
        <v>0</v>
      </c>
      <c r="G5491" s="45">
        <v>0</v>
      </c>
      <c r="H5491" s="45">
        <v>0</v>
      </c>
      <c r="I5491" s="45">
        <v>0</v>
      </c>
      <c r="J5491" s="45">
        <v>0</v>
      </c>
      <c r="K5491" s="45">
        <v>0</v>
      </c>
      <c r="L5491" s="45">
        <v>0</v>
      </c>
      <c r="M5491" s="45">
        <v>0</v>
      </c>
      <c r="N5491" s="45">
        <v>0</v>
      </c>
      <c r="O5491" s="45">
        <v>0</v>
      </c>
      <c r="P5491" s="45">
        <v>0</v>
      </c>
      <c r="Q5491" s="45"/>
      <c r="R5491" s="45">
        <f>SUM(F5491:N5491)</f>
        <v>0</v>
      </c>
    </row>
    <row r="5492" spans="1:18" x14ac:dyDescent="0.25">
      <c r="A5492" s="79" t="s">
        <v>96</v>
      </c>
      <c r="B5492" s="326" t="s">
        <v>97</v>
      </c>
      <c r="C5492" s="322"/>
      <c r="D5492" s="322"/>
      <c r="E5492" s="322"/>
      <c r="F5492" s="41">
        <v>0</v>
      </c>
      <c r="G5492" s="41">
        <v>0</v>
      </c>
      <c r="H5492" s="41">
        <v>0</v>
      </c>
      <c r="I5492" s="41">
        <v>0</v>
      </c>
      <c r="J5492" s="41">
        <v>0</v>
      </c>
      <c r="K5492" s="41">
        <v>0</v>
      </c>
      <c r="L5492" s="41">
        <v>0</v>
      </c>
      <c r="M5492" s="41">
        <v>0</v>
      </c>
      <c r="N5492" s="41">
        <v>0</v>
      </c>
      <c r="O5492" s="41">
        <v>0</v>
      </c>
      <c r="P5492" s="41">
        <v>0</v>
      </c>
      <c r="Q5492" s="41"/>
      <c r="R5492" s="41">
        <v>0</v>
      </c>
    </row>
    <row r="5493" spans="1:18" x14ac:dyDescent="0.25">
      <c r="A5493" s="313"/>
      <c r="B5493" s="322" t="s">
        <v>98</v>
      </c>
      <c r="C5493" s="322"/>
      <c r="D5493" s="322"/>
      <c r="E5493" s="322"/>
      <c r="F5493" s="45">
        <v>0</v>
      </c>
      <c r="G5493" s="45">
        <v>0</v>
      </c>
      <c r="H5493" s="45">
        <v>0</v>
      </c>
      <c r="I5493" s="45">
        <v>0</v>
      </c>
      <c r="J5493" s="45">
        <v>0</v>
      </c>
      <c r="K5493" s="45">
        <v>0</v>
      </c>
      <c r="L5493" s="45">
        <v>0</v>
      </c>
      <c r="M5493" s="45">
        <v>0</v>
      </c>
      <c r="N5493" s="45">
        <v>0</v>
      </c>
      <c r="O5493" s="45">
        <v>0</v>
      </c>
      <c r="P5493" s="45">
        <v>0</v>
      </c>
      <c r="Q5493" s="45"/>
      <c r="R5493" s="45">
        <v>0</v>
      </c>
    </row>
    <row r="5494" spans="1:18" x14ac:dyDescent="0.25">
      <c r="A5494" s="313"/>
      <c r="B5494" s="322" t="s">
        <v>99</v>
      </c>
      <c r="C5494" s="322"/>
      <c r="D5494" s="322"/>
      <c r="E5494" s="322"/>
      <c r="F5494" s="45">
        <v>0</v>
      </c>
      <c r="G5494" s="45">
        <v>0</v>
      </c>
      <c r="H5494" s="45">
        <v>0</v>
      </c>
      <c r="I5494" s="45">
        <v>0</v>
      </c>
      <c r="J5494" s="45">
        <v>0</v>
      </c>
      <c r="K5494" s="45">
        <v>0</v>
      </c>
      <c r="L5494" s="45">
        <v>0</v>
      </c>
      <c r="M5494" s="45">
        <v>0</v>
      </c>
      <c r="N5494" s="45">
        <v>0</v>
      </c>
      <c r="O5494" s="45">
        <v>0</v>
      </c>
      <c r="P5494" s="45">
        <v>0</v>
      </c>
      <c r="Q5494" s="45"/>
      <c r="R5494" s="45">
        <v>0</v>
      </c>
    </row>
    <row r="5495" spans="1:18" x14ac:dyDescent="0.25">
      <c r="A5495" s="79" t="s">
        <v>100</v>
      </c>
      <c r="B5495" s="2" t="s">
        <v>101</v>
      </c>
      <c r="C5495" s="322"/>
      <c r="D5495" s="322"/>
      <c r="E5495" s="322"/>
      <c r="F5495" s="41">
        <v>0</v>
      </c>
      <c r="G5495" s="41">
        <v>0</v>
      </c>
      <c r="H5495" s="41">
        <v>0</v>
      </c>
      <c r="I5495" s="41">
        <v>0</v>
      </c>
      <c r="J5495" s="41">
        <v>0</v>
      </c>
      <c r="K5495" s="41">
        <v>0</v>
      </c>
      <c r="L5495" s="41">
        <v>0</v>
      </c>
      <c r="M5495" s="41">
        <v>0</v>
      </c>
      <c r="N5495" s="41">
        <v>0</v>
      </c>
      <c r="O5495" s="41">
        <v>0</v>
      </c>
      <c r="P5495" s="41">
        <v>0</v>
      </c>
      <c r="Q5495" s="41"/>
      <c r="R5495" s="41">
        <v>0</v>
      </c>
    </row>
    <row r="5496" spans="1:18" x14ac:dyDescent="0.25">
      <c r="A5496" s="313"/>
      <c r="B5496" s="327" t="s">
        <v>102</v>
      </c>
      <c r="C5496" s="322"/>
      <c r="D5496" s="322"/>
      <c r="E5496" s="322"/>
      <c r="F5496" s="45">
        <v>0</v>
      </c>
      <c r="G5496" s="45">
        <v>0</v>
      </c>
      <c r="H5496" s="45">
        <v>0</v>
      </c>
      <c r="I5496" s="45">
        <v>0</v>
      </c>
      <c r="J5496" s="45">
        <v>0</v>
      </c>
      <c r="K5496" s="45">
        <v>0</v>
      </c>
      <c r="L5496" s="45">
        <v>0</v>
      </c>
      <c r="M5496" s="45">
        <v>0</v>
      </c>
      <c r="N5496" s="45">
        <v>0</v>
      </c>
      <c r="O5496" s="45">
        <v>0</v>
      </c>
      <c r="P5496" s="45">
        <v>0</v>
      </c>
      <c r="Q5496" s="45"/>
      <c r="R5496" s="45">
        <v>0</v>
      </c>
    </row>
    <row r="5497" spans="1:18" x14ac:dyDescent="0.25">
      <c r="A5497" s="313"/>
      <c r="B5497" s="327" t="s">
        <v>103</v>
      </c>
      <c r="C5497" s="322"/>
      <c r="D5497" s="322"/>
      <c r="E5497" s="322"/>
      <c r="F5497" s="64">
        <v>0</v>
      </c>
      <c r="G5497" s="64">
        <v>1</v>
      </c>
      <c r="H5497" s="64">
        <v>1</v>
      </c>
      <c r="I5497" s="64">
        <v>1</v>
      </c>
      <c r="J5497" s="64">
        <v>0</v>
      </c>
      <c r="K5497" s="64">
        <v>0</v>
      </c>
      <c r="L5497" s="64">
        <v>0</v>
      </c>
      <c r="M5497" s="64">
        <v>0</v>
      </c>
      <c r="N5497" s="64">
        <v>0</v>
      </c>
      <c r="O5497" s="64">
        <v>0</v>
      </c>
      <c r="P5497" s="64">
        <v>0</v>
      </c>
      <c r="Q5497" s="64"/>
      <c r="R5497" s="64">
        <v>0</v>
      </c>
    </row>
    <row r="5498" spans="1:18" x14ac:dyDescent="0.25">
      <c r="A5498" s="313"/>
      <c r="B5498" s="2" t="s">
        <v>104</v>
      </c>
      <c r="C5498" s="322"/>
      <c r="D5498" s="322"/>
      <c r="E5498" s="322"/>
      <c r="F5498" s="41">
        <f t="shared" ref="F5498:R5498" si="345">+F5494+F5493+F5492+F5491+F5489+F5488</f>
        <v>0</v>
      </c>
      <c r="G5498" s="41">
        <f t="shared" si="345"/>
        <v>0</v>
      </c>
      <c r="H5498" s="41">
        <f t="shared" si="345"/>
        <v>0</v>
      </c>
      <c r="I5498" s="41">
        <f t="shared" si="345"/>
        <v>0</v>
      </c>
      <c r="J5498" s="41">
        <f t="shared" si="345"/>
        <v>0</v>
      </c>
      <c r="K5498" s="41">
        <f t="shared" si="345"/>
        <v>0</v>
      </c>
      <c r="L5498" s="41">
        <f t="shared" si="345"/>
        <v>0</v>
      </c>
      <c r="M5498" s="41">
        <f t="shared" si="345"/>
        <v>0</v>
      </c>
      <c r="N5498" s="41">
        <f t="shared" si="345"/>
        <v>0</v>
      </c>
      <c r="O5498" s="41">
        <f t="shared" si="345"/>
        <v>0</v>
      </c>
      <c r="P5498" s="41">
        <f t="shared" si="345"/>
        <v>0</v>
      </c>
      <c r="Q5498" s="41"/>
      <c r="R5498" s="41">
        <f t="shared" si="345"/>
        <v>0</v>
      </c>
    </row>
    <row r="5499" spans="1:18" x14ac:dyDescent="0.25">
      <c r="A5499" s="313"/>
      <c r="B5499" s="2"/>
      <c r="C5499" s="322"/>
      <c r="D5499" s="322"/>
      <c r="E5499" s="322"/>
      <c r="F5499" s="41"/>
      <c r="G5499" s="41"/>
      <c r="H5499" s="41"/>
      <c r="I5499" s="41"/>
      <c r="J5499" s="41"/>
      <c r="K5499" s="41"/>
      <c r="L5499" s="41"/>
      <c r="M5499" s="41"/>
      <c r="N5499" s="41"/>
      <c r="O5499" s="41"/>
      <c r="P5499" s="41"/>
      <c r="Q5499" s="41"/>
      <c r="R5499" s="41"/>
    </row>
    <row r="5500" spans="1:18" x14ac:dyDescent="0.25">
      <c r="A5500" s="325"/>
      <c r="B5500" s="325"/>
      <c r="C5500" s="325"/>
      <c r="D5500" s="325"/>
      <c r="E5500" s="325"/>
      <c r="F5500" s="325"/>
      <c r="G5500" s="325"/>
      <c r="H5500" s="325"/>
      <c r="I5500" s="325"/>
      <c r="J5500" s="325"/>
      <c r="K5500" s="325"/>
      <c r="L5500" s="325"/>
      <c r="M5500" s="325"/>
      <c r="N5500" s="325"/>
      <c r="O5500" s="325"/>
      <c r="P5500" s="325"/>
      <c r="Q5500" s="325"/>
      <c r="R5500" s="325"/>
    </row>
    <row r="5501" spans="1:18" ht="15.75" thickBot="1" x14ac:dyDescent="0.3">
      <c r="A5501" s="322"/>
      <c r="B5501" s="2" t="s">
        <v>105</v>
      </c>
      <c r="C5501" s="322"/>
      <c r="D5501" s="322"/>
      <c r="E5501" s="322"/>
      <c r="F5501" s="65">
        <f>+F5498+F5469+F5473+F5474</f>
        <v>26071300.649999995</v>
      </c>
      <c r="G5501" s="65">
        <f>+G5498+G5469+G5473+G5474</f>
        <v>23466666.790000003</v>
      </c>
      <c r="H5501" s="65">
        <f>+H5498+H5469+H5473+H5474+H5475+H5476+H5477</f>
        <v>25470770.82</v>
      </c>
      <c r="I5501" s="65">
        <f>+I5498+I5469+I5473+I5474+I5475+I5476+I5477</f>
        <v>27773692.189999994</v>
      </c>
      <c r="J5501" s="65">
        <f>+J5498+J5469+J5473+J5474+J5475+J5476+J5477+J5478+J5479</f>
        <v>45704601.809999995</v>
      </c>
      <c r="K5501" s="65">
        <f>+K5498+K5469+K5473+K5474+K5475+K5476+K5477+K5478+K5479</f>
        <v>24861127.640000001</v>
      </c>
      <c r="L5501" s="65">
        <f>+L5498+L5469+L5473+L5474+L5475+L5476+L5477+L5478+L5479</f>
        <v>26599315.489999998</v>
      </c>
      <c r="M5501" s="65">
        <f>+M5498+M5469+M5473+M5474+M5475+M5476+M5477+M5478+M5479+M5472+M5471</f>
        <v>32208659.18</v>
      </c>
      <c r="N5501" s="65">
        <f>+N5498+N5469+N5473+N5474+N5475+N5476+N5477+N5478+N5479+N5472+N5471</f>
        <v>31348998.179999996</v>
      </c>
      <c r="O5501" s="65">
        <f>+O5498+O5469+O5473+O5474+O5475+O5476+O5477+O5478+O5479+O5472+O5471+O5480+O5481+O5482+O5483+O5484+O5485+O5486+O5487</f>
        <v>39152617.43</v>
      </c>
      <c r="P5501" s="65">
        <f>+P5498+P5469+P5473+P5474+P5475+P5476+P5477+P5478+P5479+P5472+P5471+P5480+P5481+P5482+P5483+P5484+P5485+P5486+P5487</f>
        <v>46897257.559999995</v>
      </c>
      <c r="Q5501" s="65"/>
      <c r="R5501" s="65">
        <f>SUM(R5471:R5487)+R5469</f>
        <v>349555007.73999989</v>
      </c>
    </row>
    <row r="5502" spans="1:18" ht="15.75" thickTop="1" x14ac:dyDescent="0.25">
      <c r="A5502" s="322"/>
      <c r="B5502" s="2"/>
      <c r="C5502" s="322"/>
      <c r="D5502" s="322"/>
      <c r="E5502" s="322"/>
      <c r="F5502" s="41"/>
      <c r="G5502" s="41"/>
      <c r="H5502" s="41"/>
      <c r="I5502" s="41"/>
      <c r="J5502" s="41"/>
      <c r="K5502" s="41"/>
      <c r="L5502" s="41"/>
      <c r="M5502" s="41"/>
      <c r="N5502" s="41"/>
      <c r="O5502" s="41"/>
      <c r="P5502" s="41"/>
      <c r="Q5502" s="41"/>
      <c r="R5502" s="325"/>
    </row>
    <row r="5503" spans="1:18" x14ac:dyDescent="0.25">
      <c r="A5503" s="322"/>
      <c r="B5503" s="2"/>
      <c r="C5503" s="322"/>
      <c r="D5503" s="322"/>
      <c r="E5503" s="322"/>
      <c r="F5503" s="41"/>
      <c r="G5503" s="41"/>
      <c r="H5503" s="41"/>
      <c r="I5503" s="41"/>
      <c r="J5503" s="41"/>
      <c r="K5503" s="41"/>
      <c r="L5503" s="41"/>
      <c r="M5503" s="41"/>
      <c r="N5503" s="41"/>
      <c r="O5503" s="41"/>
      <c r="P5503" s="41"/>
      <c r="Q5503" s="41"/>
      <c r="R5503" s="45"/>
    </row>
    <row r="5504" spans="1:18" x14ac:dyDescent="0.25">
      <c r="A5504" s="322"/>
      <c r="B5504" s="2"/>
      <c r="C5504" s="322"/>
      <c r="D5504" s="322"/>
      <c r="E5504" s="322"/>
      <c r="F5504" s="41" t="s">
        <v>199</v>
      </c>
      <c r="G5504" s="325"/>
      <c r="H5504" s="325"/>
      <c r="I5504" s="325"/>
      <c r="J5504" s="325"/>
      <c r="K5504" s="325"/>
      <c r="L5504" s="325"/>
      <c r="M5504" s="325"/>
      <c r="N5504" s="325"/>
      <c r="O5504" s="325"/>
      <c r="P5504" s="325"/>
      <c r="Q5504" s="325"/>
      <c r="R5504" s="324"/>
    </row>
    <row r="5505" spans="1:18" x14ac:dyDescent="0.25">
      <c r="A5505" s="416" t="s">
        <v>106</v>
      </c>
      <c r="B5505" s="416"/>
      <c r="C5505" s="416"/>
      <c r="D5505" s="416"/>
      <c r="E5505" s="416" t="s">
        <v>107</v>
      </c>
      <c r="F5505" s="416"/>
      <c r="G5505" s="416"/>
      <c r="H5505" s="385"/>
      <c r="I5505" s="385"/>
      <c r="J5505" s="385"/>
      <c r="K5505" s="385"/>
      <c r="L5505" s="385"/>
      <c r="M5505" s="385"/>
      <c r="N5505" s="385"/>
      <c r="O5505" s="385"/>
      <c r="P5505" s="385"/>
      <c r="Q5505" s="389"/>
      <c r="R5505" s="324"/>
    </row>
    <row r="5506" spans="1:18" x14ac:dyDescent="0.25">
      <c r="A5506" s="329"/>
      <c r="B5506" s="3"/>
      <c r="C5506" s="3"/>
      <c r="D5506" s="325"/>
      <c r="E5506" s="325"/>
      <c r="F5506" s="3"/>
      <c r="G5506" s="345"/>
      <c r="H5506" s="345"/>
      <c r="I5506" s="345"/>
      <c r="J5506" s="345"/>
      <c r="K5506" s="345"/>
      <c r="L5506" s="345"/>
      <c r="M5506" s="345"/>
      <c r="N5506" s="345"/>
      <c r="O5506" s="345"/>
      <c r="P5506" s="369"/>
      <c r="Q5506" s="369"/>
    </row>
    <row r="5507" spans="1:18" x14ac:dyDescent="0.25">
      <c r="A5507" s="3"/>
      <c r="B5507" s="3"/>
      <c r="C5507" s="3"/>
      <c r="D5507" s="325"/>
      <c r="E5507" s="325"/>
      <c r="F5507" s="3"/>
      <c r="G5507" s="3"/>
      <c r="H5507" s="3"/>
      <c r="I5507" s="3"/>
      <c r="J5507" s="3"/>
      <c r="K5507" s="3"/>
      <c r="L5507" s="3"/>
      <c r="M5507" s="387"/>
      <c r="N5507" s="387"/>
      <c r="O5507" s="387"/>
    </row>
    <row r="5508" spans="1:18" x14ac:dyDescent="0.25">
      <c r="A5508" s="412" t="s">
        <v>227</v>
      </c>
      <c r="B5508" s="412"/>
      <c r="C5508" s="412"/>
      <c r="D5508" s="412"/>
      <c r="E5508" s="413" t="s">
        <v>223</v>
      </c>
      <c r="F5508" s="413"/>
      <c r="G5508" s="413"/>
      <c r="H5508" s="386"/>
      <c r="I5508" s="325"/>
      <c r="J5508" s="325"/>
      <c r="K5508" s="325"/>
    </row>
    <row r="5509" spans="1:18" x14ac:dyDescent="0.25">
      <c r="A5509" s="414" t="s">
        <v>108</v>
      </c>
      <c r="B5509" s="414"/>
      <c r="C5509" s="414"/>
      <c r="D5509" s="414"/>
      <c r="E5509" s="415" t="s">
        <v>224</v>
      </c>
      <c r="F5509" s="415"/>
      <c r="G5509" s="415"/>
      <c r="L5509" s="28"/>
    </row>
    <row r="5519" spans="1:18" ht="18" x14ac:dyDescent="0.25">
      <c r="A5519" s="312"/>
      <c r="B5519" s="312"/>
      <c r="C5519" s="312"/>
      <c r="D5519" s="312"/>
      <c r="E5519" s="312"/>
      <c r="F5519" s="312"/>
      <c r="G5519" s="312"/>
      <c r="H5519" s="312"/>
      <c r="I5519" s="312"/>
    </row>
    <row r="5520" spans="1:18" x14ac:dyDescent="0.25">
      <c r="A5520" s="409" t="s">
        <v>0</v>
      </c>
      <c r="B5520" s="409"/>
      <c r="C5520" s="409"/>
      <c r="D5520" s="409"/>
      <c r="E5520" s="409"/>
      <c r="F5520" s="409"/>
      <c r="G5520" s="409"/>
      <c r="H5520" s="409"/>
      <c r="I5520" s="409"/>
      <c r="J5520" s="409"/>
      <c r="K5520" s="409"/>
      <c r="L5520" s="409"/>
      <c r="M5520" s="409"/>
      <c r="N5520" s="409"/>
      <c r="O5520" s="409"/>
      <c r="P5520" s="409"/>
      <c r="Q5520" s="409"/>
      <c r="R5520" s="409"/>
    </row>
    <row r="5521" spans="1:18" x14ac:dyDescent="0.25">
      <c r="A5521" s="410" t="s">
        <v>229</v>
      </c>
      <c r="B5521" s="410"/>
      <c r="C5521" s="410"/>
      <c r="D5521" s="410"/>
      <c r="E5521" s="410"/>
      <c r="F5521" s="410"/>
      <c r="G5521" s="410"/>
      <c r="H5521" s="410"/>
      <c r="I5521" s="410"/>
      <c r="J5521" s="410"/>
      <c r="K5521" s="410"/>
      <c r="L5521" s="410"/>
      <c r="M5521" s="410"/>
      <c r="N5521" s="410"/>
      <c r="O5521" s="410"/>
      <c r="P5521" s="410"/>
      <c r="Q5521" s="410"/>
      <c r="R5521" s="410"/>
    </row>
    <row r="5522" spans="1:18" x14ac:dyDescent="0.25">
      <c r="A5522" s="32" t="s">
        <v>3</v>
      </c>
      <c r="B5522" s="33" t="s">
        <v>4</v>
      </c>
      <c r="C5522" s="5"/>
      <c r="D5522" s="5"/>
      <c r="E5522" s="6"/>
      <c r="F5522" s="250" t="s">
        <v>5</v>
      </c>
      <c r="G5522" s="251" t="s">
        <v>6</v>
      </c>
      <c r="H5522" s="348" t="s">
        <v>109</v>
      </c>
      <c r="I5522" s="354" t="s">
        <v>141</v>
      </c>
      <c r="J5522" s="354" t="s">
        <v>142</v>
      </c>
      <c r="K5522" s="354" t="s">
        <v>143</v>
      </c>
      <c r="L5522" s="354" t="s">
        <v>144</v>
      </c>
      <c r="M5522" s="354" t="s">
        <v>153</v>
      </c>
      <c r="N5522" s="354" t="s">
        <v>157</v>
      </c>
      <c r="O5522" s="354" t="s">
        <v>158</v>
      </c>
      <c r="P5522" s="354" t="s">
        <v>169</v>
      </c>
      <c r="Q5522" s="354" t="s">
        <v>178</v>
      </c>
      <c r="R5522" s="252" t="s">
        <v>7</v>
      </c>
    </row>
    <row r="5523" spans="1:18" x14ac:dyDescent="0.25">
      <c r="A5523" s="316" t="s">
        <v>8</v>
      </c>
      <c r="B5523" s="317" t="s">
        <v>9</v>
      </c>
      <c r="C5523" s="317"/>
      <c r="D5523" s="40"/>
      <c r="E5523" s="40"/>
      <c r="F5523" s="41">
        <f t="shared" ref="F5523:M5523" si="346">SUM(F5524:F5528)</f>
        <v>18623980.59</v>
      </c>
      <c r="G5523" s="41">
        <f t="shared" si="346"/>
        <v>20094134.43</v>
      </c>
      <c r="H5523" s="41">
        <f t="shared" si="346"/>
        <v>20699864.780000001</v>
      </c>
      <c r="I5523" s="41">
        <f t="shared" si="346"/>
        <v>21305145.949999999</v>
      </c>
      <c r="J5523" s="41">
        <f t="shared" si="346"/>
        <v>35093298.869999997</v>
      </c>
      <c r="K5523" s="41">
        <f t="shared" si="346"/>
        <v>19243972.210000001</v>
      </c>
      <c r="L5523" s="41">
        <f t="shared" si="346"/>
        <v>20491333.789999999</v>
      </c>
      <c r="M5523" s="41">
        <f t="shared" si="346"/>
        <v>24821593.609999999</v>
      </c>
      <c r="N5523" s="41">
        <f>SUM(N5524:N5528)</f>
        <v>18821019.859999999</v>
      </c>
      <c r="O5523" s="41">
        <f>SUM(O5524:O5528)</f>
        <v>35293100.259999998</v>
      </c>
      <c r="P5523" s="41">
        <f>SUM(P5524:P5528)</f>
        <v>39752303.049999997</v>
      </c>
      <c r="Q5523" s="41">
        <f>SUM(Q5524:Q5528)</f>
        <v>0</v>
      </c>
      <c r="R5523" s="41">
        <f>+R5524+R5525+R5526+R5527+R5528</f>
        <v>274239747.39999998</v>
      </c>
    </row>
    <row r="5524" spans="1:18" x14ac:dyDescent="0.25">
      <c r="A5524" s="313"/>
      <c r="B5524" s="314" t="s">
        <v>10</v>
      </c>
      <c r="C5524" s="315"/>
      <c r="D5524" s="315"/>
      <c r="E5524" s="40"/>
      <c r="F5524" s="45">
        <v>15498663.82</v>
      </c>
      <c r="G5524" s="45">
        <v>17005330.489999998</v>
      </c>
      <c r="H5524" s="45">
        <v>17606859.66</v>
      </c>
      <c r="I5524" s="45">
        <v>18184491.079999998</v>
      </c>
      <c r="J5524" s="45">
        <v>17215245.579999998</v>
      </c>
      <c r="K5524" s="45">
        <v>16144830.49</v>
      </c>
      <c r="L5524" s="45">
        <v>17362417.469999999</v>
      </c>
      <c r="M5524" s="45">
        <v>21693141.989999998</v>
      </c>
      <c r="N5524" s="45">
        <v>15670518.539999999</v>
      </c>
      <c r="O5524" s="45">
        <v>17098947.16</v>
      </c>
      <c r="P5524" s="45">
        <v>36110458.289999999</v>
      </c>
      <c r="Q5524" s="45">
        <v>0</v>
      </c>
      <c r="R5524" s="45">
        <f>SUM(F5524:Q5524)</f>
        <v>209590904.56999996</v>
      </c>
    </row>
    <row r="5525" spans="1:18" x14ac:dyDescent="0.25">
      <c r="A5525" s="313"/>
      <c r="B5525" s="314" t="s">
        <v>11</v>
      </c>
      <c r="C5525" s="315"/>
      <c r="D5525" s="315"/>
      <c r="E5525" s="40"/>
      <c r="F5525" s="45">
        <v>740000</v>
      </c>
      <c r="G5525" s="45">
        <v>700000</v>
      </c>
      <c r="H5525" s="45">
        <v>735000</v>
      </c>
      <c r="I5525" s="45">
        <v>735000</v>
      </c>
      <c r="J5525" s="45">
        <v>15482441.92</v>
      </c>
      <c r="K5525" s="45">
        <v>725000</v>
      </c>
      <c r="L5525" s="45">
        <v>740000</v>
      </c>
      <c r="M5525" s="45">
        <v>740000</v>
      </c>
      <c r="N5525" s="45">
        <v>740000</v>
      </c>
      <c r="O5525" s="45">
        <v>15798988.810000001</v>
      </c>
      <c r="P5525" s="45">
        <v>1229218.05</v>
      </c>
      <c r="Q5525" s="45">
        <v>0</v>
      </c>
      <c r="R5525" s="45">
        <f>SUM(F5525:Q5525)</f>
        <v>38365648.780000001</v>
      </c>
    </row>
    <row r="5526" spans="1:18" x14ac:dyDescent="0.25">
      <c r="A5526" s="313"/>
      <c r="B5526" s="314" t="s">
        <v>212</v>
      </c>
      <c r="C5526" s="318"/>
      <c r="D5526" s="318"/>
      <c r="E5526" s="40"/>
      <c r="F5526" s="45">
        <v>0</v>
      </c>
      <c r="G5526" s="45">
        <v>0</v>
      </c>
      <c r="H5526" s="45">
        <v>0</v>
      </c>
      <c r="I5526" s="45">
        <v>0</v>
      </c>
      <c r="J5526" s="45">
        <v>0</v>
      </c>
      <c r="K5526" s="45">
        <v>0</v>
      </c>
      <c r="L5526" s="45">
        <v>0</v>
      </c>
      <c r="M5526" s="45">
        <v>0</v>
      </c>
      <c r="N5526" s="45">
        <v>0</v>
      </c>
      <c r="O5526" s="45">
        <v>0</v>
      </c>
      <c r="P5526" s="45">
        <v>0</v>
      </c>
      <c r="Q5526" s="45">
        <v>0</v>
      </c>
      <c r="R5526" s="45">
        <f>SUM(F5526:Q5526)</f>
        <v>0</v>
      </c>
    </row>
    <row r="5527" spans="1:18" x14ac:dyDescent="0.25">
      <c r="A5527" s="313"/>
      <c r="B5527" s="314" t="s">
        <v>213</v>
      </c>
      <c r="C5527" s="318"/>
      <c r="D5527" s="318"/>
      <c r="E5527" s="40"/>
      <c r="F5527" s="45">
        <v>0</v>
      </c>
      <c r="G5527" s="45">
        <v>0</v>
      </c>
      <c r="H5527" s="45">
        <v>0</v>
      </c>
      <c r="I5527" s="45">
        <v>0</v>
      </c>
      <c r="J5527" s="45">
        <v>0</v>
      </c>
      <c r="K5527" s="45">
        <v>0</v>
      </c>
      <c r="L5527" s="45">
        <v>0</v>
      </c>
      <c r="M5527" s="45">
        <v>0</v>
      </c>
      <c r="N5527" s="45">
        <v>0</v>
      </c>
      <c r="O5527" s="45">
        <v>0</v>
      </c>
      <c r="P5527" s="45">
        <v>0</v>
      </c>
      <c r="Q5527" s="45">
        <v>0</v>
      </c>
      <c r="R5527" s="45">
        <f>SUM(F5527:Q5527)</f>
        <v>0</v>
      </c>
    </row>
    <row r="5528" spans="1:18" x14ac:dyDescent="0.25">
      <c r="A5528" s="313"/>
      <c r="B5528" s="388" t="s">
        <v>214</v>
      </c>
      <c r="C5528" s="388"/>
      <c r="D5528" s="388"/>
      <c r="E5528" s="40"/>
      <c r="F5528" s="45">
        <v>2385316.77</v>
      </c>
      <c r="G5528" s="45">
        <v>2388803.94</v>
      </c>
      <c r="H5528" s="45">
        <v>2358005.12</v>
      </c>
      <c r="I5528" s="45">
        <v>2385654.87</v>
      </c>
      <c r="J5528" s="45">
        <v>2395611.37</v>
      </c>
      <c r="K5528" s="45">
        <v>2374141.7200000002</v>
      </c>
      <c r="L5528" s="45">
        <v>2388916.3199999998</v>
      </c>
      <c r="M5528" s="45">
        <v>2388451.62</v>
      </c>
      <c r="N5528" s="45">
        <v>2410501.3199999998</v>
      </c>
      <c r="O5528" s="45">
        <v>2395164.29</v>
      </c>
      <c r="P5528" s="45">
        <v>2412626.71</v>
      </c>
      <c r="Q5528" s="45">
        <v>0</v>
      </c>
      <c r="R5528" s="45">
        <f>SUM(F5528:Q5528)</f>
        <v>26283194.050000001</v>
      </c>
    </row>
    <row r="5529" spans="1:18" x14ac:dyDescent="0.25">
      <c r="A5529" s="316" t="s">
        <v>12</v>
      </c>
      <c r="B5529" s="320" t="s">
        <v>13</v>
      </c>
      <c r="C5529" s="315"/>
      <c r="D5529" s="40"/>
      <c r="E5529" s="40"/>
      <c r="F5529" s="41">
        <f>SUM(F5530:F5539)</f>
        <v>5552129.5299999993</v>
      </c>
      <c r="G5529" s="41">
        <f t="shared" ref="G5529:M5529" si="347">SUM(G5530:G5541)</f>
        <v>1747749.42</v>
      </c>
      <c r="H5529" s="41">
        <f t="shared" si="347"/>
        <v>3658215.06</v>
      </c>
      <c r="I5529" s="41">
        <f t="shared" si="347"/>
        <v>3628142.7399999998</v>
      </c>
      <c r="J5529" s="41">
        <f t="shared" si="347"/>
        <v>2227347.54</v>
      </c>
      <c r="K5529" s="41">
        <f t="shared" si="347"/>
        <v>4773279.9700000007</v>
      </c>
      <c r="L5529" s="41">
        <f t="shared" si="347"/>
        <v>3560473.34</v>
      </c>
      <c r="M5529" s="41">
        <f t="shared" si="347"/>
        <v>3175758.3200000003</v>
      </c>
      <c r="N5529" s="41">
        <f>SUM(N5530:N5541)</f>
        <v>5664546.4399999995</v>
      </c>
      <c r="O5529" s="41">
        <f>SUM(O5530:O5541)</f>
        <v>1686749.79</v>
      </c>
      <c r="P5529" s="41">
        <f>SUM(P5530:P5541)</f>
        <v>6476425.9299999997</v>
      </c>
      <c r="Q5529" s="41">
        <f>SUM(Q5530:Q5541)</f>
        <v>0</v>
      </c>
      <c r="R5529" s="41">
        <f>SUM(R5530:R5541)</f>
        <v>42150818.079999991</v>
      </c>
    </row>
    <row r="5530" spans="1:18" x14ac:dyDescent="0.25">
      <c r="A5530" s="313"/>
      <c r="B5530" s="314" t="s">
        <v>14</v>
      </c>
      <c r="C5530" s="315"/>
      <c r="D5530" s="315"/>
      <c r="E5530" s="40"/>
      <c r="F5530" s="45">
        <f>1174780.96+0.05</f>
        <v>1174781.01</v>
      </c>
      <c r="G5530" s="45">
        <v>19970.990000000002</v>
      </c>
      <c r="H5530" s="45">
        <v>1046309.13</v>
      </c>
      <c r="I5530" s="45">
        <v>43359.199999999997</v>
      </c>
      <c r="J5530" s="45">
        <v>531923.43000000005</v>
      </c>
      <c r="K5530" s="45">
        <v>807832.19</v>
      </c>
      <c r="L5530" s="45">
        <v>885012.1</v>
      </c>
      <c r="M5530" s="45">
        <v>563383.94999999995</v>
      </c>
      <c r="N5530" s="45">
        <v>638820.96</v>
      </c>
      <c r="O5530" s="45">
        <v>0</v>
      </c>
      <c r="P5530" s="45">
        <v>1730263.01</v>
      </c>
      <c r="Q5530" s="45">
        <v>0</v>
      </c>
      <c r="R5530" s="45">
        <f>SUM(F5530:Q5530)</f>
        <v>7441655.9699999997</v>
      </c>
    </row>
    <row r="5531" spans="1:18" x14ac:dyDescent="0.25">
      <c r="A5531" s="321"/>
      <c r="B5531" s="322" t="s">
        <v>15</v>
      </c>
      <c r="C5531" s="388"/>
      <c r="D5531" s="388"/>
      <c r="E5531" s="40"/>
      <c r="F5531" s="45">
        <v>177000</v>
      </c>
      <c r="G5531" s="45">
        <v>177000</v>
      </c>
      <c r="H5531" s="45">
        <v>230100</v>
      </c>
      <c r="I5531" s="45">
        <v>194700</v>
      </c>
      <c r="J5531" s="45">
        <v>17700</v>
      </c>
      <c r="K5531" s="45">
        <v>194700</v>
      </c>
      <c r="L5531" s="45">
        <v>194700</v>
      </c>
      <c r="M5531" s="45">
        <v>194700</v>
      </c>
      <c r="N5531" s="45">
        <v>371700</v>
      </c>
      <c r="O5531" s="45">
        <v>17700</v>
      </c>
      <c r="P5531" s="45">
        <v>194700</v>
      </c>
      <c r="Q5531" s="45">
        <v>0</v>
      </c>
      <c r="R5531" s="45">
        <f t="shared" ref="R5531:R5541" si="348">SUM(F5531:P5531)</f>
        <v>1964700</v>
      </c>
    </row>
    <row r="5532" spans="1:18" x14ac:dyDescent="0.25">
      <c r="A5532" s="313"/>
      <c r="B5532" s="314" t="s">
        <v>16</v>
      </c>
      <c r="C5532" s="315"/>
      <c r="D5532" s="315"/>
      <c r="E5532" s="40"/>
      <c r="F5532" s="45">
        <v>0</v>
      </c>
      <c r="G5532" s="45">
        <v>190315</v>
      </c>
      <c r="H5532" s="45">
        <v>0</v>
      </c>
      <c r="I5532" s="45">
        <v>246555</v>
      </c>
      <c r="J5532" s="45">
        <v>45650</v>
      </c>
      <c r="K5532" s="45">
        <v>434460</v>
      </c>
      <c r="L5532" s="45">
        <v>0</v>
      </c>
      <c r="M5532" s="45">
        <v>204942.5</v>
      </c>
      <c r="N5532" s="45">
        <v>346150</v>
      </c>
      <c r="O5532" s="45">
        <v>97400</v>
      </c>
      <c r="P5532" s="45">
        <v>171020.04</v>
      </c>
      <c r="Q5532" s="45">
        <v>0</v>
      </c>
      <c r="R5532" s="45">
        <f t="shared" si="348"/>
        <v>1736492.54</v>
      </c>
    </row>
    <row r="5533" spans="1:18" x14ac:dyDescent="0.25">
      <c r="A5533" s="313"/>
      <c r="B5533" s="388" t="s">
        <v>17</v>
      </c>
      <c r="C5533" s="388"/>
      <c r="D5533" s="388"/>
      <c r="E5533" s="40"/>
      <c r="F5533" s="45">
        <v>0</v>
      </c>
      <c r="G5533" s="45">
        <v>0</v>
      </c>
      <c r="H5533" s="45">
        <v>50000</v>
      </c>
      <c r="I5533" s="45">
        <v>0</v>
      </c>
      <c r="J5533" s="45">
        <v>0</v>
      </c>
      <c r="K5533" s="45">
        <v>100000</v>
      </c>
      <c r="L5533" s="45">
        <v>0</v>
      </c>
      <c r="M5533" s="45">
        <v>0</v>
      </c>
      <c r="N5533" s="45">
        <v>0</v>
      </c>
      <c r="O5533" s="45">
        <v>0</v>
      </c>
      <c r="P5533" s="45">
        <v>0</v>
      </c>
      <c r="Q5533" s="45">
        <v>0</v>
      </c>
      <c r="R5533" s="45">
        <f t="shared" si="348"/>
        <v>150000</v>
      </c>
    </row>
    <row r="5534" spans="1:18" x14ac:dyDescent="0.25">
      <c r="A5534" s="313"/>
      <c r="B5534" s="314" t="s">
        <v>18</v>
      </c>
      <c r="C5534" s="315"/>
      <c r="D5534" s="315"/>
      <c r="E5534" s="52"/>
      <c r="F5534" s="45">
        <v>1120643.4099999999</v>
      </c>
      <c r="G5534" s="45">
        <v>727643.43</v>
      </c>
      <c r="H5534" s="45">
        <v>898861.43</v>
      </c>
      <c r="I5534" s="45">
        <v>1975184.47</v>
      </c>
      <c r="J5534" s="45">
        <v>1256674.1100000001</v>
      </c>
      <c r="K5534" s="45">
        <v>1418192.51</v>
      </c>
      <c r="L5534" s="45">
        <v>1253198.8999999999</v>
      </c>
      <c r="M5534" s="45">
        <v>1460806.42</v>
      </c>
      <c r="N5534" s="45">
        <v>2199197.73</v>
      </c>
      <c r="O5534" s="45">
        <v>908867.79</v>
      </c>
      <c r="P5534" s="45">
        <v>2709751.58</v>
      </c>
      <c r="Q5534" s="45">
        <v>0</v>
      </c>
      <c r="R5534" s="45">
        <f t="shared" si="348"/>
        <v>15929021.779999999</v>
      </c>
    </row>
    <row r="5535" spans="1:18" x14ac:dyDescent="0.25">
      <c r="A5535" s="313"/>
      <c r="B5535" s="314" t="s">
        <v>19</v>
      </c>
      <c r="C5535" s="315"/>
      <c r="D5535" s="315"/>
      <c r="E5535" s="40"/>
      <c r="F5535" s="45">
        <v>2526165.11</v>
      </c>
      <c r="G5535" s="45">
        <v>0</v>
      </c>
      <c r="H5535" s="45">
        <v>209323</v>
      </c>
      <c r="I5535" s="45">
        <v>118940</v>
      </c>
      <c r="J5535" s="45">
        <v>103910</v>
      </c>
      <c r="K5535" s="45">
        <v>103910</v>
      </c>
      <c r="L5535" s="45">
        <v>102731</v>
      </c>
      <c r="M5535" s="45">
        <v>77681</v>
      </c>
      <c r="N5535" s="45">
        <v>0</v>
      </c>
      <c r="O5535" s="45">
        <v>161040</v>
      </c>
      <c r="P5535" s="45">
        <v>77558</v>
      </c>
      <c r="Q5535" s="45">
        <v>0</v>
      </c>
      <c r="R5535" s="45">
        <f t="shared" si="348"/>
        <v>3481258.11</v>
      </c>
    </row>
    <row r="5536" spans="1:18" x14ac:dyDescent="0.25">
      <c r="A5536" s="313"/>
      <c r="B5536" s="314" t="s">
        <v>197</v>
      </c>
      <c r="C5536" s="315"/>
      <c r="D5536" s="315"/>
      <c r="E5536" s="40"/>
      <c r="F5536" s="45">
        <v>0</v>
      </c>
      <c r="G5536" s="45">
        <v>0</v>
      </c>
      <c r="H5536" s="45">
        <v>0</v>
      </c>
      <c r="I5536" s="45">
        <v>0</v>
      </c>
      <c r="J5536" s="45">
        <v>0</v>
      </c>
      <c r="K5536" s="45">
        <v>0</v>
      </c>
      <c r="L5536" s="45">
        <v>0</v>
      </c>
      <c r="M5536" s="45">
        <v>0</v>
      </c>
      <c r="N5536" s="45">
        <v>0</v>
      </c>
      <c r="O5536" s="45">
        <v>0</v>
      </c>
      <c r="P5536" s="45">
        <v>0</v>
      </c>
      <c r="Q5536" s="45">
        <v>0</v>
      </c>
      <c r="R5536" s="45">
        <f t="shared" si="348"/>
        <v>0</v>
      </c>
    </row>
    <row r="5537" spans="1:18" x14ac:dyDescent="0.25">
      <c r="A5537" s="313"/>
      <c r="B5537" s="322" t="s">
        <v>20</v>
      </c>
      <c r="C5537" s="315"/>
      <c r="D5537" s="315"/>
      <c r="E5537" s="40"/>
      <c r="F5537" s="45">
        <v>249830</v>
      </c>
      <c r="G5537" s="45">
        <v>398000</v>
      </c>
      <c r="H5537" s="45">
        <v>249970</v>
      </c>
      <c r="I5537" s="45">
        <v>249950</v>
      </c>
      <c r="J5537" s="45">
        <v>250250</v>
      </c>
      <c r="K5537" s="45">
        <v>251104</v>
      </c>
      <c r="L5537" s="45">
        <v>256555.6</v>
      </c>
      <c r="M5537" s="45">
        <v>238242</v>
      </c>
      <c r="N5537" s="45">
        <v>250471.99</v>
      </c>
      <c r="O5537" s="45">
        <v>250042</v>
      </c>
      <c r="P5537" s="45">
        <v>153500.42000000001</v>
      </c>
      <c r="Q5537" s="45">
        <v>0</v>
      </c>
      <c r="R5537" s="45">
        <f t="shared" si="348"/>
        <v>2797916.01</v>
      </c>
    </row>
    <row r="5538" spans="1:18" x14ac:dyDescent="0.25">
      <c r="A5538" s="313"/>
      <c r="B5538" s="388" t="s">
        <v>21</v>
      </c>
      <c r="C5538" s="388"/>
      <c r="D5538" s="388"/>
      <c r="E5538" s="388"/>
      <c r="F5538" s="45">
        <v>0</v>
      </c>
      <c r="G5538" s="45">
        <v>0</v>
      </c>
      <c r="H5538" s="45">
        <v>0</v>
      </c>
      <c r="I5538" s="45">
        <v>0</v>
      </c>
      <c r="J5538" s="45">
        <v>0</v>
      </c>
      <c r="K5538" s="45">
        <v>0</v>
      </c>
      <c r="L5538" s="45">
        <v>0</v>
      </c>
      <c r="M5538" s="45">
        <v>0</v>
      </c>
      <c r="N5538" s="45">
        <v>0</v>
      </c>
      <c r="O5538" s="45">
        <v>0</v>
      </c>
      <c r="P5538" s="45">
        <v>0</v>
      </c>
      <c r="Q5538" s="45">
        <v>0</v>
      </c>
      <c r="R5538" s="45">
        <f t="shared" si="348"/>
        <v>0</v>
      </c>
    </row>
    <row r="5539" spans="1:18" x14ac:dyDescent="0.25">
      <c r="A5539" s="313"/>
      <c r="B5539" s="322" t="s">
        <v>22</v>
      </c>
      <c r="C5539" s="388"/>
      <c r="D5539" s="388"/>
      <c r="E5539" s="388"/>
      <c r="F5539" s="45">
        <v>303710</v>
      </c>
      <c r="G5539" s="45">
        <v>0</v>
      </c>
      <c r="H5539" s="45">
        <v>274000</v>
      </c>
      <c r="I5539" s="45">
        <v>124000</v>
      </c>
      <c r="J5539" s="45">
        <v>21240</v>
      </c>
      <c r="K5539" s="45">
        <v>452400</v>
      </c>
      <c r="L5539" s="45">
        <v>576250.74</v>
      </c>
      <c r="M5539" s="45">
        <v>436002.45</v>
      </c>
      <c r="N5539" s="45">
        <v>1039940</v>
      </c>
      <c r="O5539" s="45">
        <v>251700</v>
      </c>
      <c r="P5539" s="45">
        <v>1030500</v>
      </c>
      <c r="Q5539" s="45">
        <v>0</v>
      </c>
      <c r="R5539" s="45">
        <f t="shared" si="348"/>
        <v>4509743.1899999995</v>
      </c>
    </row>
    <row r="5540" spans="1:18" x14ac:dyDescent="0.25">
      <c r="A5540" s="313"/>
      <c r="B5540" s="322" t="s">
        <v>23</v>
      </c>
      <c r="C5540" s="388"/>
      <c r="D5540" s="388"/>
      <c r="E5540" s="40"/>
      <c r="F5540" s="45">
        <v>0</v>
      </c>
      <c r="G5540" s="45">
        <v>0</v>
      </c>
      <c r="H5540" s="45">
        <v>0</v>
      </c>
      <c r="I5540" s="45">
        <v>0</v>
      </c>
      <c r="J5540" s="45">
        <v>0</v>
      </c>
      <c r="K5540" s="45">
        <v>0</v>
      </c>
      <c r="L5540" s="45">
        <v>0</v>
      </c>
      <c r="M5540" s="45">
        <v>0</v>
      </c>
      <c r="N5540" s="45">
        <v>0</v>
      </c>
      <c r="O5540" s="45">
        <v>0</v>
      </c>
      <c r="P5540" s="45">
        <v>0</v>
      </c>
      <c r="Q5540" s="45">
        <v>0</v>
      </c>
      <c r="R5540" s="45">
        <f t="shared" si="348"/>
        <v>0</v>
      </c>
    </row>
    <row r="5541" spans="1:18" x14ac:dyDescent="0.25">
      <c r="A5541" s="313"/>
      <c r="B5541" s="388" t="s">
        <v>215</v>
      </c>
      <c r="C5541" s="388"/>
      <c r="D5541" s="388"/>
      <c r="E5541" s="40"/>
      <c r="F5541" s="45">
        <v>0</v>
      </c>
      <c r="G5541" s="45">
        <v>234820</v>
      </c>
      <c r="H5541" s="45">
        <v>699651.5</v>
      </c>
      <c r="I5541" s="45">
        <v>675454.07</v>
      </c>
      <c r="J5541" s="45">
        <v>0</v>
      </c>
      <c r="K5541" s="45">
        <v>1010681.27</v>
      </c>
      <c r="L5541" s="45">
        <v>292025</v>
      </c>
      <c r="M5541" s="45">
        <v>0</v>
      </c>
      <c r="N5541" s="45">
        <v>818265.76</v>
      </c>
      <c r="O5541" s="45">
        <v>0</v>
      </c>
      <c r="P5541" s="45">
        <v>409132.88</v>
      </c>
      <c r="Q5541" s="45">
        <v>0</v>
      </c>
      <c r="R5541" s="45">
        <f t="shared" si="348"/>
        <v>4140030.4799999995</v>
      </c>
    </row>
    <row r="5542" spans="1:18" x14ac:dyDescent="0.25">
      <c r="A5542" s="316" t="s">
        <v>24</v>
      </c>
      <c r="B5542" s="320" t="s">
        <v>25</v>
      </c>
      <c r="C5542" s="315"/>
      <c r="D5542" s="40"/>
      <c r="E5542" s="40"/>
      <c r="F5542" s="41">
        <f>+F5545+F5543+F5544+F5546+F5547+F5548+F5549</f>
        <v>1895053.54</v>
      </c>
      <c r="G5542" s="41">
        <f>+G5545+G5543+G5544+G5546+G5547+G5548+G5549+G5552</f>
        <v>1509152.9300000002</v>
      </c>
      <c r="H5542" s="41">
        <f>+H5545+H5543+H5544+H5546+H5547+H5548+H5549+H5552</f>
        <v>191904.38</v>
      </c>
      <c r="I5542" s="41">
        <f t="shared" ref="I5542:M5542" si="349">SUM(I5543:I5552)</f>
        <v>2717212.2</v>
      </c>
      <c r="J5542" s="41">
        <f t="shared" si="349"/>
        <v>6823929.9800000004</v>
      </c>
      <c r="K5542" s="41">
        <f t="shared" si="349"/>
        <v>843875.46</v>
      </c>
      <c r="L5542" s="41">
        <f t="shared" si="349"/>
        <v>2547508.36</v>
      </c>
      <c r="M5542" s="41">
        <f t="shared" si="349"/>
        <v>4326560.0599999996</v>
      </c>
      <c r="N5542" s="41">
        <f>SUM(N5543:N5552)</f>
        <v>5982776.3900000006</v>
      </c>
      <c r="O5542" s="41">
        <f>SUM(O5543:O5552)</f>
        <v>1243700</v>
      </c>
      <c r="P5542" s="41">
        <f>SUM(P5543:P5552)</f>
        <v>1579203.42</v>
      </c>
      <c r="Q5542" s="41">
        <f>SUM(Q5543:Q5552)</f>
        <v>0</v>
      </c>
      <c r="R5542" s="41">
        <f t="shared" ref="R5542" si="350">SUM(R5543:R5552)</f>
        <v>29660876.719999999</v>
      </c>
    </row>
    <row r="5543" spans="1:18" x14ac:dyDescent="0.25">
      <c r="A5543" s="313"/>
      <c r="B5543" s="388" t="s">
        <v>216</v>
      </c>
      <c r="C5543" s="388"/>
      <c r="D5543" s="388"/>
      <c r="E5543" s="40"/>
      <c r="F5543" s="45">
        <v>132297.19</v>
      </c>
      <c r="G5543" s="45">
        <v>159401.37</v>
      </c>
      <c r="H5543" s="45">
        <v>150924.28</v>
      </c>
      <c r="I5543" s="45">
        <v>181569.2</v>
      </c>
      <c r="J5543" s="45">
        <v>118318.14</v>
      </c>
      <c r="K5543" s="45">
        <v>221075.46</v>
      </c>
      <c r="L5543" s="45">
        <v>659508.36</v>
      </c>
      <c r="M5543" s="45">
        <v>1360000</v>
      </c>
      <c r="N5543" s="45">
        <v>392000</v>
      </c>
      <c r="O5543" s="45">
        <v>0</v>
      </c>
      <c r="P5543" s="45">
        <v>979803.42</v>
      </c>
      <c r="Q5543" s="45">
        <v>0</v>
      </c>
      <c r="R5543" s="45">
        <f t="shared" ref="R5543:R5552" si="351">SUM(F5543:P5543)</f>
        <v>4354897.42</v>
      </c>
    </row>
    <row r="5544" spans="1:18" x14ac:dyDescent="0.25">
      <c r="A5544" s="313"/>
      <c r="B5544" s="314" t="s">
        <v>26</v>
      </c>
      <c r="C5544" s="315"/>
      <c r="D5544" s="315"/>
      <c r="E5544" s="40"/>
      <c r="F5544" s="45">
        <v>151545.63</v>
      </c>
      <c r="G5544" s="45">
        <v>0</v>
      </c>
      <c r="H5544" s="45">
        <v>0</v>
      </c>
      <c r="I5544" s="45">
        <v>139605.79999999999</v>
      </c>
      <c r="J5544" s="45">
        <v>236401.2</v>
      </c>
      <c r="K5544" s="45">
        <v>0</v>
      </c>
      <c r="L5544" s="45">
        <v>0</v>
      </c>
      <c r="M5544" s="45">
        <v>0</v>
      </c>
      <c r="N5544" s="45">
        <v>1947</v>
      </c>
      <c r="O5544" s="45">
        <v>0</v>
      </c>
      <c r="P5544" s="45">
        <v>0</v>
      </c>
      <c r="Q5544" s="45">
        <v>0</v>
      </c>
      <c r="R5544" s="45">
        <f t="shared" si="351"/>
        <v>529499.63</v>
      </c>
    </row>
    <row r="5545" spans="1:18" x14ac:dyDescent="0.25">
      <c r="A5545" s="313"/>
      <c r="B5545" s="388" t="s">
        <v>217</v>
      </c>
      <c r="C5545" s="388"/>
      <c r="D5545" s="388"/>
      <c r="E5545" s="40"/>
      <c r="F5545" s="45">
        <v>0</v>
      </c>
      <c r="G5545" s="45">
        <v>0</v>
      </c>
      <c r="H5545" s="45">
        <v>0</v>
      </c>
      <c r="I5545" s="45">
        <v>0</v>
      </c>
      <c r="J5545" s="45">
        <v>1888</v>
      </c>
      <c r="K5545" s="45">
        <v>0</v>
      </c>
      <c r="L5545" s="45">
        <v>0</v>
      </c>
      <c r="M5545" s="45">
        <v>0</v>
      </c>
      <c r="N5545" s="45">
        <v>284675</v>
      </c>
      <c r="O5545" s="45">
        <v>0</v>
      </c>
      <c r="P5545" s="45">
        <v>0</v>
      </c>
      <c r="Q5545" s="45">
        <v>0</v>
      </c>
      <c r="R5545" s="45">
        <f t="shared" si="351"/>
        <v>286563</v>
      </c>
    </row>
    <row r="5546" spans="1:18" x14ac:dyDescent="0.25">
      <c r="A5546" s="313"/>
      <c r="B5546" s="388" t="s">
        <v>27</v>
      </c>
      <c r="C5546" s="388"/>
      <c r="D5546" s="388"/>
      <c r="E5546" s="40"/>
      <c r="F5546" s="45">
        <v>0</v>
      </c>
      <c r="G5546" s="45">
        <v>0</v>
      </c>
      <c r="H5546" s="45">
        <v>0</v>
      </c>
      <c r="I5546" s="45">
        <v>0</v>
      </c>
      <c r="J5546" s="45">
        <v>0</v>
      </c>
      <c r="K5546" s="45">
        <v>0</v>
      </c>
      <c r="L5546" s="45">
        <v>0</v>
      </c>
      <c r="M5546" s="45">
        <v>0</v>
      </c>
      <c r="N5546" s="45">
        <v>0</v>
      </c>
      <c r="O5546" s="45">
        <v>0</v>
      </c>
      <c r="P5546" s="45">
        <v>0</v>
      </c>
      <c r="Q5546" s="45">
        <v>0</v>
      </c>
      <c r="R5546" s="45">
        <f t="shared" si="351"/>
        <v>0</v>
      </c>
    </row>
    <row r="5547" spans="1:18" x14ac:dyDescent="0.25">
      <c r="A5547" s="313"/>
      <c r="B5547" s="388" t="s">
        <v>218</v>
      </c>
      <c r="C5547" s="388"/>
      <c r="D5547" s="388"/>
      <c r="E5547" s="40"/>
      <c r="F5547" s="45">
        <v>0</v>
      </c>
      <c r="G5547" s="45">
        <v>0</v>
      </c>
      <c r="H5547" s="45">
        <v>0</v>
      </c>
      <c r="I5547" s="45">
        <v>0</v>
      </c>
      <c r="J5547" s="45">
        <v>132031.38</v>
      </c>
      <c r="K5547" s="45">
        <v>0</v>
      </c>
      <c r="L5547" s="45">
        <v>0</v>
      </c>
      <c r="M5547" s="45">
        <v>261110.97</v>
      </c>
      <c r="N5547" s="45">
        <v>1947</v>
      </c>
      <c r="O5547" s="45">
        <v>0</v>
      </c>
      <c r="P5547" s="45">
        <v>0</v>
      </c>
      <c r="Q5547" s="45">
        <v>0</v>
      </c>
      <c r="R5547" s="45">
        <f t="shared" si="351"/>
        <v>395089.35</v>
      </c>
    </row>
    <row r="5548" spans="1:18" x14ac:dyDescent="0.25">
      <c r="A5548" s="313"/>
      <c r="B5548" s="388" t="s">
        <v>219</v>
      </c>
      <c r="C5548" s="388"/>
      <c r="D5548" s="388"/>
      <c r="E5548" s="40"/>
      <c r="F5548" s="45">
        <v>0</v>
      </c>
      <c r="G5548" s="45">
        <v>0</v>
      </c>
      <c r="H5548" s="45">
        <v>0</v>
      </c>
      <c r="I5548" s="45">
        <v>0</v>
      </c>
      <c r="J5548" s="45">
        <v>1899919.22</v>
      </c>
      <c r="K5548" s="45">
        <v>0</v>
      </c>
      <c r="L5548" s="45">
        <v>0</v>
      </c>
      <c r="M5548" s="45">
        <v>1360462.5</v>
      </c>
      <c r="N5548" s="45">
        <v>245476.45</v>
      </c>
      <c r="O5548" s="45">
        <v>0</v>
      </c>
      <c r="P5548" s="45">
        <v>0</v>
      </c>
      <c r="Q5548" s="45">
        <v>0</v>
      </c>
      <c r="R5548" s="45">
        <f t="shared" si="351"/>
        <v>3505858.17</v>
      </c>
    </row>
    <row r="5549" spans="1:18" x14ac:dyDescent="0.25">
      <c r="A5549" s="313"/>
      <c r="B5549" s="322" t="s">
        <v>200</v>
      </c>
      <c r="C5549" s="388"/>
      <c r="D5549" s="388"/>
      <c r="E5549" s="40"/>
      <c r="F5549" s="45">
        <v>1611210.72</v>
      </c>
      <c r="G5549" s="45">
        <v>1324027.56</v>
      </c>
      <c r="H5549" s="45">
        <v>40980.1</v>
      </c>
      <c r="I5549" s="45">
        <v>1255400</v>
      </c>
      <c r="J5549" s="45">
        <v>3006443.62</v>
      </c>
      <c r="K5549" s="45">
        <v>622800</v>
      </c>
      <c r="L5549" s="45">
        <v>1888000</v>
      </c>
      <c r="M5549" s="45">
        <v>325590.95</v>
      </c>
      <c r="N5549" s="45">
        <v>2923787.45</v>
      </c>
      <c r="O5549" s="45">
        <v>1243700</v>
      </c>
      <c r="P5549" s="45">
        <v>599400</v>
      </c>
      <c r="Q5549" s="45">
        <v>0</v>
      </c>
      <c r="R5549" s="45">
        <f t="shared" si="351"/>
        <v>14841340.399999999</v>
      </c>
    </row>
    <row r="5550" spans="1:18" x14ac:dyDescent="0.25">
      <c r="A5550" s="313"/>
      <c r="B5550" s="54" t="s">
        <v>30</v>
      </c>
      <c r="C5550" s="388"/>
      <c r="D5550" s="388"/>
      <c r="E5550" s="54"/>
      <c r="F5550" s="45">
        <v>0</v>
      </c>
      <c r="G5550" s="45">
        <v>0</v>
      </c>
      <c r="H5550" s="45">
        <v>0</v>
      </c>
      <c r="I5550" s="45">
        <v>0</v>
      </c>
      <c r="J5550" s="45">
        <v>0</v>
      </c>
      <c r="K5550" s="45">
        <v>0</v>
      </c>
      <c r="L5550" s="45">
        <v>0</v>
      </c>
      <c r="M5550" s="45">
        <v>0</v>
      </c>
      <c r="N5550" s="45">
        <v>0</v>
      </c>
      <c r="O5550" s="45">
        <v>0</v>
      </c>
      <c r="P5550" s="45">
        <v>0</v>
      </c>
      <c r="Q5550" s="45">
        <v>0</v>
      </c>
      <c r="R5550" s="45">
        <f t="shared" si="351"/>
        <v>0</v>
      </c>
    </row>
    <row r="5551" spans="1:18" x14ac:dyDescent="0.25">
      <c r="A5551" s="313"/>
      <c r="B5551" s="54" t="s">
        <v>31</v>
      </c>
      <c r="C5551" s="388"/>
      <c r="D5551" s="388"/>
      <c r="E5551" s="54"/>
      <c r="F5551" s="45">
        <v>0</v>
      </c>
      <c r="G5551" s="45">
        <v>0</v>
      </c>
      <c r="H5551" s="45">
        <v>0</v>
      </c>
      <c r="I5551" s="45">
        <v>0</v>
      </c>
      <c r="J5551" s="45">
        <v>0</v>
      </c>
      <c r="K5551" s="45">
        <v>0</v>
      </c>
      <c r="L5551" s="45">
        <v>0</v>
      </c>
      <c r="M5551" s="45">
        <v>0</v>
      </c>
      <c r="N5551" s="45">
        <v>0</v>
      </c>
      <c r="O5551" s="45">
        <v>0</v>
      </c>
      <c r="P5551" s="45">
        <v>0</v>
      </c>
      <c r="Q5551" s="45">
        <v>0</v>
      </c>
      <c r="R5551" s="45">
        <f t="shared" si="351"/>
        <v>0</v>
      </c>
    </row>
    <row r="5552" spans="1:18" x14ac:dyDescent="0.25">
      <c r="A5552" s="313"/>
      <c r="B5552" s="388" t="s">
        <v>32</v>
      </c>
      <c r="C5552" s="388"/>
      <c r="D5552" s="388"/>
      <c r="E5552" s="40"/>
      <c r="F5552" s="45">
        <v>0</v>
      </c>
      <c r="G5552" s="45">
        <v>25724</v>
      </c>
      <c r="H5552" s="45">
        <v>0</v>
      </c>
      <c r="I5552" s="45">
        <v>1140637.2</v>
      </c>
      <c r="J5552" s="45">
        <v>1428928.42</v>
      </c>
      <c r="K5552" s="45">
        <v>0</v>
      </c>
      <c r="L5552" s="45">
        <v>0</v>
      </c>
      <c r="M5552" s="45">
        <v>1019395.64</v>
      </c>
      <c r="N5552" s="45">
        <v>2132943.4900000002</v>
      </c>
      <c r="O5552" s="45">
        <v>0</v>
      </c>
      <c r="P5552" s="45">
        <v>0</v>
      </c>
      <c r="Q5552" s="45">
        <v>0</v>
      </c>
      <c r="R5552" s="45">
        <f t="shared" si="351"/>
        <v>5747628.75</v>
      </c>
    </row>
    <row r="5553" spans="1:18" x14ac:dyDescent="0.25">
      <c r="A5553" s="316" t="s">
        <v>33</v>
      </c>
      <c r="B5553" s="320" t="s">
        <v>34</v>
      </c>
      <c r="C5553" s="315"/>
      <c r="D5553" s="40"/>
      <c r="E5553" s="40"/>
      <c r="F5553" s="41">
        <v>0</v>
      </c>
      <c r="G5553" s="41">
        <v>0</v>
      </c>
      <c r="H5553" s="41">
        <v>0</v>
      </c>
      <c r="I5553" s="41">
        <v>0</v>
      </c>
      <c r="J5553" s="41">
        <v>0</v>
      </c>
      <c r="K5553" s="41">
        <v>0</v>
      </c>
      <c r="L5553" s="41">
        <v>0</v>
      </c>
      <c r="M5553" s="41">
        <v>0</v>
      </c>
      <c r="N5553" s="41">
        <v>0</v>
      </c>
      <c r="O5553" s="41">
        <v>0</v>
      </c>
      <c r="P5553" s="41">
        <v>0</v>
      </c>
      <c r="Q5553" s="41">
        <v>0</v>
      </c>
      <c r="R5553" s="41">
        <v>0</v>
      </c>
    </row>
    <row r="5554" spans="1:18" x14ac:dyDescent="0.25">
      <c r="A5554" s="313"/>
      <c r="B5554" s="411" t="s">
        <v>35</v>
      </c>
      <c r="C5554" s="411"/>
      <c r="D5554" s="411"/>
      <c r="E5554" s="411"/>
      <c r="F5554" s="45">
        <v>0</v>
      </c>
      <c r="G5554" s="45">
        <v>0</v>
      </c>
      <c r="H5554" s="45">
        <v>0</v>
      </c>
      <c r="I5554" s="45">
        <v>0</v>
      </c>
      <c r="J5554" s="45">
        <v>0</v>
      </c>
      <c r="K5554" s="45">
        <v>0</v>
      </c>
      <c r="L5554" s="45">
        <v>0</v>
      </c>
      <c r="M5554" s="45">
        <v>0</v>
      </c>
      <c r="N5554" s="45">
        <v>0</v>
      </c>
      <c r="O5554" s="45">
        <v>0</v>
      </c>
      <c r="P5554" s="45">
        <v>0</v>
      </c>
      <c r="Q5554" s="45">
        <v>0</v>
      </c>
      <c r="R5554" s="45">
        <f>SUM(F5554:M5554)</f>
        <v>0</v>
      </c>
    </row>
    <row r="5555" spans="1:18" x14ac:dyDescent="0.25">
      <c r="A5555" s="313"/>
      <c r="B5555" s="322" t="s">
        <v>36</v>
      </c>
      <c r="C5555" s="388"/>
      <c r="D5555" s="388"/>
      <c r="E5555" s="388"/>
      <c r="F5555" s="45">
        <v>0</v>
      </c>
      <c r="G5555" s="45">
        <v>0</v>
      </c>
      <c r="H5555" s="45">
        <v>0</v>
      </c>
      <c r="I5555" s="45">
        <v>0</v>
      </c>
      <c r="J5555" s="45">
        <v>0</v>
      </c>
      <c r="K5555" s="45">
        <v>0</v>
      </c>
      <c r="L5555" s="45">
        <v>0</v>
      </c>
      <c r="M5555" s="45">
        <v>0</v>
      </c>
      <c r="N5555" s="45">
        <v>0</v>
      </c>
      <c r="O5555" s="45">
        <v>0</v>
      </c>
      <c r="P5555" s="45">
        <v>0</v>
      </c>
      <c r="Q5555" s="45">
        <v>0</v>
      </c>
      <c r="R5555" s="45">
        <f>SUM(F5555:M5555)</f>
        <v>0</v>
      </c>
    </row>
    <row r="5556" spans="1:18" x14ac:dyDescent="0.25">
      <c r="A5556" s="313"/>
      <c r="B5556" s="322" t="s">
        <v>37</v>
      </c>
      <c r="C5556" s="388"/>
      <c r="D5556" s="388"/>
      <c r="E5556" s="40"/>
      <c r="F5556" s="45">
        <v>0</v>
      </c>
      <c r="G5556" s="45">
        <v>0</v>
      </c>
      <c r="H5556" s="45">
        <v>0</v>
      </c>
      <c r="I5556" s="45">
        <v>0</v>
      </c>
      <c r="J5556" s="45">
        <v>0</v>
      </c>
      <c r="K5556" s="45">
        <v>0</v>
      </c>
      <c r="L5556" s="45">
        <v>0</v>
      </c>
      <c r="M5556" s="45">
        <v>0</v>
      </c>
      <c r="N5556" s="45">
        <v>0</v>
      </c>
      <c r="O5556" s="45">
        <v>0</v>
      </c>
      <c r="P5556" s="45">
        <v>0</v>
      </c>
      <c r="Q5556" s="45">
        <v>0</v>
      </c>
      <c r="R5556" s="45">
        <f t="shared" ref="R5556:R5565" si="352">SUM(F5556:F5556)</f>
        <v>0</v>
      </c>
    </row>
    <row r="5557" spans="1:18" x14ac:dyDescent="0.25">
      <c r="A5557" s="313"/>
      <c r="B5557" s="322" t="s">
        <v>38</v>
      </c>
      <c r="C5557" s="388"/>
      <c r="D5557" s="388"/>
      <c r="E5557" s="40"/>
      <c r="F5557" s="45">
        <v>0</v>
      </c>
      <c r="G5557" s="45">
        <v>0</v>
      </c>
      <c r="H5557" s="45">
        <v>0</v>
      </c>
      <c r="I5557" s="45">
        <v>0</v>
      </c>
      <c r="J5557" s="45">
        <v>0</v>
      </c>
      <c r="K5557" s="45">
        <v>0</v>
      </c>
      <c r="L5557" s="45">
        <v>0</v>
      </c>
      <c r="M5557" s="45">
        <v>0</v>
      </c>
      <c r="N5557" s="45">
        <v>0</v>
      </c>
      <c r="O5557" s="45">
        <v>0</v>
      </c>
      <c r="P5557" s="45">
        <v>0</v>
      </c>
      <c r="Q5557" s="45">
        <v>0</v>
      </c>
      <c r="R5557" s="45">
        <f t="shared" si="352"/>
        <v>0</v>
      </c>
    </row>
    <row r="5558" spans="1:18" x14ac:dyDescent="0.25">
      <c r="A5558" s="313"/>
      <c r="B5558" s="322" t="s">
        <v>39</v>
      </c>
      <c r="C5558" s="388"/>
      <c r="D5558" s="388"/>
      <c r="E5558" s="40"/>
      <c r="F5558" s="45">
        <v>0</v>
      </c>
      <c r="G5558" s="45">
        <v>0</v>
      </c>
      <c r="H5558" s="45">
        <v>0</v>
      </c>
      <c r="I5558" s="45">
        <v>0</v>
      </c>
      <c r="J5558" s="45">
        <v>0</v>
      </c>
      <c r="K5558" s="45">
        <v>0</v>
      </c>
      <c r="L5558" s="45">
        <v>0</v>
      </c>
      <c r="M5558" s="45">
        <v>0</v>
      </c>
      <c r="N5558" s="45">
        <v>0</v>
      </c>
      <c r="O5558" s="45">
        <v>0</v>
      </c>
      <c r="P5558" s="45">
        <v>0</v>
      </c>
      <c r="Q5558" s="45">
        <v>0</v>
      </c>
      <c r="R5558" s="45">
        <f t="shared" si="352"/>
        <v>0</v>
      </c>
    </row>
    <row r="5559" spans="1:18" x14ac:dyDescent="0.25">
      <c r="A5559" s="313"/>
      <c r="B5559" s="322" t="s">
        <v>40</v>
      </c>
      <c r="C5559" s="388"/>
      <c r="D5559" s="388"/>
      <c r="E5559" s="40"/>
      <c r="F5559" s="45">
        <v>0</v>
      </c>
      <c r="G5559" s="45">
        <v>0</v>
      </c>
      <c r="H5559" s="45">
        <v>0</v>
      </c>
      <c r="I5559" s="45">
        <v>0</v>
      </c>
      <c r="J5559" s="45">
        <v>0</v>
      </c>
      <c r="K5559" s="45">
        <v>0</v>
      </c>
      <c r="L5559" s="45">
        <v>0</v>
      </c>
      <c r="M5559" s="45">
        <v>0</v>
      </c>
      <c r="N5559" s="45">
        <v>0</v>
      </c>
      <c r="O5559" s="45">
        <v>0</v>
      </c>
      <c r="P5559" s="45">
        <v>0</v>
      </c>
      <c r="Q5559" s="45">
        <v>0</v>
      </c>
      <c r="R5559" s="45">
        <f t="shared" si="352"/>
        <v>0</v>
      </c>
    </row>
    <row r="5560" spans="1:18" x14ac:dyDescent="0.25">
      <c r="A5560" s="313"/>
      <c r="B5560" s="322" t="s">
        <v>41</v>
      </c>
      <c r="C5560" s="388"/>
      <c r="D5560" s="388"/>
      <c r="E5560" s="40"/>
      <c r="F5560" s="45">
        <v>0</v>
      </c>
      <c r="G5560" s="45">
        <v>0</v>
      </c>
      <c r="H5560" s="45">
        <v>0</v>
      </c>
      <c r="I5560" s="45">
        <v>0</v>
      </c>
      <c r="J5560" s="45">
        <v>0</v>
      </c>
      <c r="K5560" s="45">
        <v>0</v>
      </c>
      <c r="L5560" s="45">
        <v>0</v>
      </c>
      <c r="M5560" s="45">
        <v>0</v>
      </c>
      <c r="N5560" s="45">
        <v>0</v>
      </c>
      <c r="O5560" s="45">
        <v>0</v>
      </c>
      <c r="P5560" s="45">
        <v>0</v>
      </c>
      <c r="Q5560" s="45">
        <v>0</v>
      </c>
      <c r="R5560" s="45">
        <f t="shared" si="352"/>
        <v>0</v>
      </c>
    </row>
    <row r="5561" spans="1:18" x14ac:dyDescent="0.25">
      <c r="A5561" s="313"/>
      <c r="B5561" s="322" t="s">
        <v>42</v>
      </c>
      <c r="C5561" s="388"/>
      <c r="D5561" s="388"/>
      <c r="E5561" s="40"/>
      <c r="F5561" s="45">
        <v>0</v>
      </c>
      <c r="G5561" s="45">
        <v>0</v>
      </c>
      <c r="H5561" s="45">
        <v>0</v>
      </c>
      <c r="I5561" s="45">
        <v>0</v>
      </c>
      <c r="J5561" s="45">
        <v>0</v>
      </c>
      <c r="K5561" s="45">
        <v>0</v>
      </c>
      <c r="L5561" s="45">
        <v>0</v>
      </c>
      <c r="M5561" s="45">
        <v>0</v>
      </c>
      <c r="N5561" s="45">
        <v>0</v>
      </c>
      <c r="O5561" s="45">
        <v>0</v>
      </c>
      <c r="P5561" s="45">
        <v>0</v>
      </c>
      <c r="Q5561" s="45">
        <v>0</v>
      </c>
      <c r="R5561" s="45">
        <f t="shared" si="352"/>
        <v>0</v>
      </c>
    </row>
    <row r="5562" spans="1:18" x14ac:dyDescent="0.25">
      <c r="A5562" s="313"/>
      <c r="B5562" s="322" t="s">
        <v>41</v>
      </c>
      <c r="C5562" s="388"/>
      <c r="D5562" s="388"/>
      <c r="E5562" s="40"/>
      <c r="F5562" s="45">
        <v>0</v>
      </c>
      <c r="G5562" s="45">
        <v>0</v>
      </c>
      <c r="H5562" s="45">
        <v>0</v>
      </c>
      <c r="I5562" s="45">
        <v>0</v>
      </c>
      <c r="J5562" s="45">
        <v>0</v>
      </c>
      <c r="K5562" s="45">
        <v>0</v>
      </c>
      <c r="L5562" s="45">
        <v>0</v>
      </c>
      <c r="M5562" s="45">
        <v>0</v>
      </c>
      <c r="N5562" s="45">
        <v>0</v>
      </c>
      <c r="O5562" s="45">
        <v>0</v>
      </c>
      <c r="P5562" s="45">
        <v>0</v>
      </c>
      <c r="Q5562" s="45">
        <v>0</v>
      </c>
      <c r="R5562" s="45">
        <f t="shared" si="352"/>
        <v>0</v>
      </c>
    </row>
    <row r="5563" spans="1:18" x14ac:dyDescent="0.25">
      <c r="A5563" s="55"/>
      <c r="B5563" s="40" t="s">
        <v>43</v>
      </c>
      <c r="C5563" s="40"/>
      <c r="D5563" s="40"/>
      <c r="E5563" s="40"/>
      <c r="F5563" s="45">
        <v>0</v>
      </c>
      <c r="G5563" s="45">
        <v>0</v>
      </c>
      <c r="H5563" s="45">
        <v>0</v>
      </c>
      <c r="I5563" s="45">
        <v>0</v>
      </c>
      <c r="J5563" s="45">
        <v>0</v>
      </c>
      <c r="K5563" s="45">
        <v>0</v>
      </c>
      <c r="L5563" s="45">
        <v>0</v>
      </c>
      <c r="M5563" s="45">
        <v>0</v>
      </c>
      <c r="N5563" s="45">
        <v>0</v>
      </c>
      <c r="O5563" s="45">
        <v>0</v>
      </c>
      <c r="P5563" s="45">
        <v>0</v>
      </c>
      <c r="Q5563" s="45">
        <v>0</v>
      </c>
      <c r="R5563" s="45">
        <f t="shared" si="352"/>
        <v>0</v>
      </c>
    </row>
    <row r="5564" spans="1:18" x14ac:dyDescent="0.25">
      <c r="A5564" s="55"/>
      <c r="B5564" s="40" t="s">
        <v>44</v>
      </c>
      <c r="C5564" s="40"/>
      <c r="D5564" s="40"/>
      <c r="E5564" s="40"/>
      <c r="F5564" s="45">
        <v>0</v>
      </c>
      <c r="G5564" s="45">
        <v>0</v>
      </c>
      <c r="H5564" s="45">
        <v>0</v>
      </c>
      <c r="I5564" s="45">
        <v>0</v>
      </c>
      <c r="J5564" s="45">
        <v>0</v>
      </c>
      <c r="K5564" s="45">
        <v>0</v>
      </c>
      <c r="L5564" s="45">
        <v>0</v>
      </c>
      <c r="M5564" s="45">
        <v>0</v>
      </c>
      <c r="N5564" s="45">
        <v>0</v>
      </c>
      <c r="O5564" s="45">
        <v>0</v>
      </c>
      <c r="P5564" s="45">
        <v>0</v>
      </c>
      <c r="Q5564" s="45">
        <v>0</v>
      </c>
      <c r="R5564" s="45">
        <f t="shared" si="352"/>
        <v>0</v>
      </c>
    </row>
    <row r="5565" spans="1:18" x14ac:dyDescent="0.25">
      <c r="A5565" s="55"/>
      <c r="B5565" s="40" t="s">
        <v>45</v>
      </c>
      <c r="C5565" s="40"/>
      <c r="D5565" s="40"/>
      <c r="E5565" s="40"/>
      <c r="F5565" s="45">
        <v>0</v>
      </c>
      <c r="G5565" s="45">
        <v>0</v>
      </c>
      <c r="H5565" s="45">
        <v>0</v>
      </c>
      <c r="I5565" s="45">
        <v>0</v>
      </c>
      <c r="J5565" s="45">
        <v>0</v>
      </c>
      <c r="K5565" s="45">
        <v>0</v>
      </c>
      <c r="L5565" s="45">
        <v>0</v>
      </c>
      <c r="M5565" s="45">
        <v>0</v>
      </c>
      <c r="N5565" s="45">
        <v>0</v>
      </c>
      <c r="O5565" s="45">
        <v>0</v>
      </c>
      <c r="P5565" s="45">
        <v>0</v>
      </c>
      <c r="Q5565" s="45">
        <v>0</v>
      </c>
      <c r="R5565" s="45">
        <f t="shared" si="352"/>
        <v>0</v>
      </c>
    </row>
    <row r="5566" spans="1:18" x14ac:dyDescent="0.25">
      <c r="A5566" s="323" t="s">
        <v>46</v>
      </c>
      <c r="B5566" s="52" t="s">
        <v>47</v>
      </c>
      <c r="C5566" s="40"/>
      <c r="D5566" s="40"/>
      <c r="E5566" s="40"/>
      <c r="F5566" s="41">
        <v>0</v>
      </c>
      <c r="G5566" s="41">
        <v>0</v>
      </c>
      <c r="H5566" s="41">
        <v>0</v>
      </c>
      <c r="I5566" s="41">
        <v>0</v>
      </c>
      <c r="J5566" s="41">
        <v>0</v>
      </c>
      <c r="K5566" s="41">
        <v>0</v>
      </c>
      <c r="L5566" s="41">
        <v>0</v>
      </c>
      <c r="M5566" s="41">
        <v>0</v>
      </c>
      <c r="N5566" s="41">
        <v>0</v>
      </c>
      <c r="O5566" s="41">
        <v>0</v>
      </c>
      <c r="P5566" s="41">
        <v>0</v>
      </c>
      <c r="Q5566" s="41">
        <v>0</v>
      </c>
      <c r="R5566" s="41">
        <v>0</v>
      </c>
    </row>
    <row r="5567" spans="1:18" x14ac:dyDescent="0.25">
      <c r="A5567" s="55"/>
      <c r="B5567" s="40" t="s">
        <v>48</v>
      </c>
      <c r="C5567" s="40"/>
      <c r="D5567" s="40"/>
      <c r="E5567" s="40"/>
      <c r="F5567" s="45">
        <v>0</v>
      </c>
      <c r="G5567" s="45">
        <v>0</v>
      </c>
      <c r="H5567" s="45">
        <v>0</v>
      </c>
      <c r="I5567" s="45">
        <v>0</v>
      </c>
      <c r="J5567" s="45">
        <v>0</v>
      </c>
      <c r="K5567" s="45">
        <v>0</v>
      </c>
      <c r="L5567" s="45">
        <v>0</v>
      </c>
      <c r="M5567" s="45">
        <v>0</v>
      </c>
      <c r="N5567" s="45">
        <v>0</v>
      </c>
      <c r="O5567" s="45">
        <v>0</v>
      </c>
      <c r="P5567" s="45">
        <v>0</v>
      </c>
      <c r="Q5567" s="45">
        <v>0</v>
      </c>
      <c r="R5567" s="45">
        <f t="shared" ref="R5567:R5578" si="353">SUM(F5567:F5567)</f>
        <v>0</v>
      </c>
    </row>
    <row r="5568" spans="1:18" x14ac:dyDescent="0.25">
      <c r="A5568" s="55"/>
      <c r="B5568" s="40" t="s">
        <v>49</v>
      </c>
      <c r="C5568" s="40"/>
      <c r="D5568" s="40"/>
      <c r="E5568" s="40"/>
      <c r="F5568" s="45">
        <v>0</v>
      </c>
      <c r="G5568" s="45">
        <v>0</v>
      </c>
      <c r="H5568" s="45">
        <v>0</v>
      </c>
      <c r="I5568" s="45">
        <v>0</v>
      </c>
      <c r="J5568" s="45">
        <v>0</v>
      </c>
      <c r="K5568" s="45">
        <v>0</v>
      </c>
      <c r="L5568" s="45">
        <v>0</v>
      </c>
      <c r="M5568" s="45">
        <v>0</v>
      </c>
      <c r="N5568" s="45">
        <v>0</v>
      </c>
      <c r="O5568" s="45">
        <v>0</v>
      </c>
      <c r="P5568" s="45">
        <v>0</v>
      </c>
      <c r="Q5568" s="45">
        <v>0</v>
      </c>
      <c r="R5568" s="45">
        <f t="shared" si="353"/>
        <v>0</v>
      </c>
    </row>
    <row r="5569" spans="1:18" x14ac:dyDescent="0.25">
      <c r="A5569" s="55"/>
      <c r="B5569" s="40" t="s">
        <v>37</v>
      </c>
      <c r="C5569" s="40"/>
      <c r="D5569" s="40"/>
      <c r="E5569" s="40"/>
      <c r="F5569" s="45">
        <v>0</v>
      </c>
      <c r="G5569" s="45">
        <v>0</v>
      </c>
      <c r="H5569" s="45">
        <v>0</v>
      </c>
      <c r="I5569" s="45">
        <v>0</v>
      </c>
      <c r="J5569" s="45">
        <v>0</v>
      </c>
      <c r="K5569" s="45">
        <v>0</v>
      </c>
      <c r="L5569" s="45">
        <v>0</v>
      </c>
      <c r="M5569" s="45">
        <v>0</v>
      </c>
      <c r="N5569" s="45">
        <v>0</v>
      </c>
      <c r="O5569" s="45">
        <v>0</v>
      </c>
      <c r="P5569" s="45">
        <v>0</v>
      </c>
      <c r="Q5569" s="45">
        <v>0</v>
      </c>
      <c r="R5569" s="45">
        <f t="shared" si="353"/>
        <v>0</v>
      </c>
    </row>
    <row r="5570" spans="1:18" x14ac:dyDescent="0.25">
      <c r="A5570" s="55"/>
      <c r="B5570" s="40" t="s">
        <v>50</v>
      </c>
      <c r="C5570" s="40"/>
      <c r="D5570" s="40"/>
      <c r="E5570" s="40"/>
      <c r="F5570" s="45">
        <v>0</v>
      </c>
      <c r="G5570" s="45">
        <v>0</v>
      </c>
      <c r="H5570" s="45">
        <v>0</v>
      </c>
      <c r="I5570" s="45">
        <v>0</v>
      </c>
      <c r="J5570" s="45">
        <v>0</v>
      </c>
      <c r="K5570" s="45">
        <v>0</v>
      </c>
      <c r="L5570" s="45">
        <v>0</v>
      </c>
      <c r="M5570" s="45">
        <v>0</v>
      </c>
      <c r="N5570" s="45">
        <v>0</v>
      </c>
      <c r="O5570" s="45">
        <v>0</v>
      </c>
      <c r="P5570" s="45">
        <v>0</v>
      </c>
      <c r="Q5570" s="45">
        <v>0</v>
      </c>
      <c r="R5570" s="45">
        <f t="shared" si="353"/>
        <v>0</v>
      </c>
    </row>
    <row r="5571" spans="1:18" x14ac:dyDescent="0.25">
      <c r="A5571" s="55"/>
      <c r="B5571" s="40" t="s">
        <v>39</v>
      </c>
      <c r="C5571" s="40"/>
      <c r="D5571" s="40"/>
      <c r="E5571" s="40"/>
      <c r="F5571" s="45">
        <v>0</v>
      </c>
      <c r="G5571" s="45">
        <v>0</v>
      </c>
      <c r="H5571" s="45">
        <v>0</v>
      </c>
      <c r="I5571" s="45">
        <v>0</v>
      </c>
      <c r="J5571" s="45">
        <v>0</v>
      </c>
      <c r="K5571" s="45">
        <v>0</v>
      </c>
      <c r="L5571" s="45">
        <v>0</v>
      </c>
      <c r="M5571" s="45">
        <v>0</v>
      </c>
      <c r="N5571" s="45">
        <v>0</v>
      </c>
      <c r="O5571" s="45">
        <v>0</v>
      </c>
      <c r="P5571" s="45">
        <v>0</v>
      </c>
      <c r="Q5571" s="45">
        <v>0</v>
      </c>
      <c r="R5571" s="45">
        <f t="shared" si="353"/>
        <v>0</v>
      </c>
    </row>
    <row r="5572" spans="1:18" x14ac:dyDescent="0.25">
      <c r="A5572" s="323"/>
      <c r="B5572" s="40" t="s">
        <v>51</v>
      </c>
      <c r="C5572" s="40"/>
      <c r="D5572" s="40"/>
      <c r="E5572" s="40"/>
      <c r="F5572" s="45">
        <v>0</v>
      </c>
      <c r="G5572" s="45">
        <v>0</v>
      </c>
      <c r="H5572" s="45">
        <v>0</v>
      </c>
      <c r="I5572" s="45">
        <v>0</v>
      </c>
      <c r="J5572" s="45">
        <v>0</v>
      </c>
      <c r="K5572" s="45">
        <v>0</v>
      </c>
      <c r="L5572" s="45">
        <v>0</v>
      </c>
      <c r="M5572" s="45">
        <v>0</v>
      </c>
      <c r="N5572" s="45">
        <v>0</v>
      </c>
      <c r="O5572" s="45">
        <v>0</v>
      </c>
      <c r="P5572" s="45">
        <v>0</v>
      </c>
      <c r="Q5572" s="45">
        <v>0</v>
      </c>
      <c r="R5572" s="45">
        <f t="shared" si="353"/>
        <v>0</v>
      </c>
    </row>
    <row r="5573" spans="1:18" x14ac:dyDescent="0.25">
      <c r="A5573" s="55"/>
      <c r="B5573" s="322" t="s">
        <v>41</v>
      </c>
      <c r="C5573" s="322"/>
      <c r="D5573" s="322"/>
      <c r="E5573" s="322"/>
      <c r="F5573" s="45">
        <v>0</v>
      </c>
      <c r="G5573" s="45">
        <v>0</v>
      </c>
      <c r="H5573" s="45">
        <v>0</v>
      </c>
      <c r="I5573" s="45">
        <v>0</v>
      </c>
      <c r="J5573" s="45">
        <v>0</v>
      </c>
      <c r="K5573" s="45">
        <v>0</v>
      </c>
      <c r="L5573" s="45">
        <v>0</v>
      </c>
      <c r="M5573" s="45">
        <v>0</v>
      </c>
      <c r="N5573" s="45">
        <v>0</v>
      </c>
      <c r="O5573" s="45">
        <v>0</v>
      </c>
      <c r="P5573" s="45">
        <v>0</v>
      </c>
      <c r="Q5573" s="45">
        <v>0</v>
      </c>
      <c r="R5573" s="45">
        <f t="shared" si="353"/>
        <v>0</v>
      </c>
    </row>
    <row r="5574" spans="1:18" x14ac:dyDescent="0.25">
      <c r="A5574" s="313"/>
      <c r="B5574" s="322" t="s">
        <v>52</v>
      </c>
      <c r="C5574" s="322"/>
      <c r="D5574" s="322"/>
      <c r="E5574" s="322"/>
      <c r="F5574" s="45">
        <v>0</v>
      </c>
      <c r="G5574" s="45">
        <v>0</v>
      </c>
      <c r="H5574" s="45">
        <v>0</v>
      </c>
      <c r="I5574" s="45">
        <v>0</v>
      </c>
      <c r="J5574" s="45">
        <v>0</v>
      </c>
      <c r="K5574" s="45">
        <v>0</v>
      </c>
      <c r="L5574" s="45">
        <v>0</v>
      </c>
      <c r="M5574" s="45">
        <v>0</v>
      </c>
      <c r="N5574" s="45">
        <v>0</v>
      </c>
      <c r="O5574" s="45">
        <v>0</v>
      </c>
      <c r="P5574" s="45">
        <v>0</v>
      </c>
      <c r="Q5574" s="45">
        <v>0</v>
      </c>
      <c r="R5574" s="45">
        <f t="shared" si="353"/>
        <v>0</v>
      </c>
    </row>
    <row r="5575" spans="1:18" x14ac:dyDescent="0.25">
      <c r="A5575" s="313"/>
      <c r="B5575" s="322" t="s">
        <v>41</v>
      </c>
      <c r="C5575" s="322"/>
      <c r="D5575" s="322"/>
      <c r="E5575" s="322"/>
      <c r="F5575" s="45">
        <v>0</v>
      </c>
      <c r="G5575" s="45">
        <v>0</v>
      </c>
      <c r="H5575" s="45">
        <v>0</v>
      </c>
      <c r="I5575" s="45">
        <v>0</v>
      </c>
      <c r="J5575" s="45">
        <v>0</v>
      </c>
      <c r="K5575" s="45">
        <v>0</v>
      </c>
      <c r="L5575" s="45">
        <v>0</v>
      </c>
      <c r="M5575" s="45">
        <v>0</v>
      </c>
      <c r="N5575" s="45">
        <v>0</v>
      </c>
      <c r="O5575" s="45">
        <v>0</v>
      </c>
      <c r="P5575" s="45">
        <v>0</v>
      </c>
      <c r="Q5575" s="45">
        <v>0</v>
      </c>
      <c r="R5575" s="45">
        <f t="shared" si="353"/>
        <v>0</v>
      </c>
    </row>
    <row r="5576" spans="1:18" x14ac:dyDescent="0.25">
      <c r="A5576" s="313"/>
      <c r="B5576" s="322" t="s">
        <v>53</v>
      </c>
      <c r="C5576" s="322"/>
      <c r="D5576" s="322"/>
      <c r="E5576" s="322"/>
      <c r="F5576" s="45">
        <v>0</v>
      </c>
      <c r="G5576" s="45">
        <v>0</v>
      </c>
      <c r="H5576" s="45">
        <v>0</v>
      </c>
      <c r="I5576" s="45">
        <v>0</v>
      </c>
      <c r="J5576" s="45">
        <v>0</v>
      </c>
      <c r="K5576" s="45">
        <v>0</v>
      </c>
      <c r="L5576" s="45">
        <v>0</v>
      </c>
      <c r="M5576" s="45">
        <v>0</v>
      </c>
      <c r="N5576" s="45">
        <v>0</v>
      </c>
      <c r="O5576" s="45">
        <v>0</v>
      </c>
      <c r="P5576" s="45">
        <v>0</v>
      </c>
      <c r="Q5576" s="45">
        <v>0</v>
      </c>
      <c r="R5576" s="45">
        <f t="shared" si="353"/>
        <v>0</v>
      </c>
    </row>
    <row r="5577" spans="1:18" x14ac:dyDescent="0.25">
      <c r="A5577" s="313"/>
      <c r="B5577" s="322" t="s">
        <v>54</v>
      </c>
      <c r="C5577" s="322"/>
      <c r="D5577" s="322"/>
      <c r="E5577" s="322"/>
      <c r="F5577" s="45">
        <v>0</v>
      </c>
      <c r="G5577" s="45">
        <v>0</v>
      </c>
      <c r="H5577" s="45">
        <v>0</v>
      </c>
      <c r="I5577" s="45">
        <v>0</v>
      </c>
      <c r="J5577" s="45">
        <v>0</v>
      </c>
      <c r="K5577" s="45">
        <v>0</v>
      </c>
      <c r="L5577" s="45">
        <v>0</v>
      </c>
      <c r="M5577" s="45">
        <v>0</v>
      </c>
      <c r="N5577" s="45">
        <v>0</v>
      </c>
      <c r="O5577" s="45">
        <v>0</v>
      </c>
      <c r="P5577" s="45">
        <v>0</v>
      </c>
      <c r="Q5577" s="45">
        <v>0</v>
      </c>
      <c r="R5577" s="45">
        <f t="shared" si="353"/>
        <v>0</v>
      </c>
    </row>
    <row r="5578" spans="1:18" x14ac:dyDescent="0.25">
      <c r="A5578" s="313"/>
      <c r="B5578" s="322" t="s">
        <v>45</v>
      </c>
      <c r="C5578" s="322"/>
      <c r="D5578" s="322"/>
      <c r="E5578" s="322"/>
      <c r="F5578" s="45">
        <v>0</v>
      </c>
      <c r="G5578" s="45">
        <v>0</v>
      </c>
      <c r="H5578" s="45">
        <v>0</v>
      </c>
      <c r="I5578" s="45">
        <v>0</v>
      </c>
      <c r="J5578" s="45">
        <v>0</v>
      </c>
      <c r="K5578" s="45">
        <v>0</v>
      </c>
      <c r="L5578" s="45">
        <v>0</v>
      </c>
      <c r="M5578" s="45">
        <v>0</v>
      </c>
      <c r="N5578" s="45">
        <v>0</v>
      </c>
      <c r="O5578" s="45">
        <v>0</v>
      </c>
      <c r="P5578" s="45">
        <v>0</v>
      </c>
      <c r="Q5578" s="45">
        <v>0</v>
      </c>
      <c r="R5578" s="45">
        <f t="shared" si="353"/>
        <v>0</v>
      </c>
    </row>
    <row r="5579" spans="1:18" x14ac:dyDescent="0.25">
      <c r="A5579" s="79" t="s">
        <v>55</v>
      </c>
      <c r="B5579" s="2" t="s">
        <v>56</v>
      </c>
      <c r="C5579" s="322"/>
      <c r="D5579" s="322"/>
      <c r="E5579" s="322"/>
      <c r="F5579" s="41">
        <v>0</v>
      </c>
      <c r="G5579" s="41">
        <v>0</v>
      </c>
      <c r="H5579" s="41">
        <v>0</v>
      </c>
      <c r="I5579" s="41">
        <f>SUM(I5580:I5586)</f>
        <v>1159744.8999999999</v>
      </c>
      <c r="J5579" s="41">
        <f t="shared" ref="J5579:P5579" si="354">SUM(J5580:J5588)</f>
        <v>1815040.8499999999</v>
      </c>
      <c r="K5579" s="41">
        <f t="shared" si="354"/>
        <v>0</v>
      </c>
      <c r="L5579" s="41">
        <f t="shared" si="354"/>
        <v>0</v>
      </c>
      <c r="M5579" s="41">
        <f t="shared" si="354"/>
        <v>20617.2</v>
      </c>
      <c r="N5579" s="41">
        <f t="shared" si="354"/>
        <v>1215368.69</v>
      </c>
      <c r="O5579" s="41">
        <f t="shared" si="354"/>
        <v>0</v>
      </c>
      <c r="P5579" s="41">
        <f t="shared" si="354"/>
        <v>0</v>
      </c>
      <c r="Q5579" s="41">
        <f t="shared" ref="Q5579" si="355">SUM(Q5580:Q5588)</f>
        <v>0</v>
      </c>
      <c r="R5579" s="41">
        <f>SUM(R5580:R5589)</f>
        <v>4210771.6399999997</v>
      </c>
    </row>
    <row r="5580" spans="1:18" x14ac:dyDescent="0.25">
      <c r="A5580" s="313"/>
      <c r="B5580" s="322" t="s">
        <v>57</v>
      </c>
      <c r="C5580" s="322"/>
      <c r="D5580" s="322"/>
      <c r="E5580" s="322"/>
      <c r="F5580" s="45">
        <v>0</v>
      </c>
      <c r="G5580" s="45">
        <v>0</v>
      </c>
      <c r="H5580" s="45">
        <v>0</v>
      </c>
      <c r="I5580" s="45">
        <v>21210.5</v>
      </c>
      <c r="J5580" s="45">
        <v>875847.31</v>
      </c>
      <c r="K5580" s="45">
        <v>0</v>
      </c>
      <c r="L5580" s="45">
        <v>0</v>
      </c>
      <c r="M5580" s="45">
        <v>0</v>
      </c>
      <c r="N5580" s="45">
        <v>726331.2</v>
      </c>
      <c r="O5580" s="45">
        <v>0</v>
      </c>
      <c r="P5580" s="45">
        <v>0</v>
      </c>
      <c r="Q5580" s="45">
        <v>0</v>
      </c>
      <c r="R5580" s="45">
        <f t="shared" ref="R5580:R5589" si="356">SUM(F5580:P5580)</f>
        <v>1623389.01</v>
      </c>
    </row>
    <row r="5581" spans="1:18" x14ac:dyDescent="0.25">
      <c r="A5581" s="313"/>
      <c r="B5581" s="322" t="s">
        <v>58</v>
      </c>
      <c r="C5581" s="322"/>
      <c r="D5581" s="322"/>
      <c r="E5581" s="322"/>
      <c r="F5581" s="45">
        <v>0</v>
      </c>
      <c r="G5581" s="45">
        <v>0</v>
      </c>
      <c r="H5581" s="45">
        <v>0</v>
      </c>
      <c r="I5581" s="45">
        <v>0</v>
      </c>
      <c r="J5581" s="45">
        <v>331824.11</v>
      </c>
      <c r="K5581" s="45">
        <v>0</v>
      </c>
      <c r="L5581" s="45">
        <v>0</v>
      </c>
      <c r="M5581" s="45">
        <v>0</v>
      </c>
      <c r="N5581" s="45">
        <v>208311.18</v>
      </c>
      <c r="O5581" s="45">
        <v>0</v>
      </c>
      <c r="P5581" s="45">
        <v>0</v>
      </c>
      <c r="Q5581" s="45">
        <v>0</v>
      </c>
      <c r="R5581" s="45">
        <f t="shared" si="356"/>
        <v>540135.29</v>
      </c>
    </row>
    <row r="5582" spans="1:18" x14ac:dyDescent="0.25">
      <c r="A5582" s="313"/>
      <c r="B5582" s="322" t="s">
        <v>59</v>
      </c>
      <c r="C5582" s="322"/>
      <c r="D5582" s="322"/>
      <c r="E5582" s="322"/>
      <c r="F5582" s="45">
        <v>0</v>
      </c>
      <c r="G5582" s="45">
        <v>0</v>
      </c>
      <c r="H5582" s="45">
        <v>0</v>
      </c>
      <c r="I5582" s="45">
        <v>69734.399999999994</v>
      </c>
      <c r="J5582" s="45">
        <v>3398.4</v>
      </c>
      <c r="K5582" s="45">
        <v>0</v>
      </c>
      <c r="L5582" s="45">
        <v>0</v>
      </c>
      <c r="M5582" s="45">
        <v>0</v>
      </c>
      <c r="N5582" s="45">
        <v>0</v>
      </c>
      <c r="O5582" s="45">
        <v>0</v>
      </c>
      <c r="P5582" s="45">
        <v>0</v>
      </c>
      <c r="Q5582" s="45">
        <v>0</v>
      </c>
      <c r="R5582" s="45">
        <f t="shared" si="356"/>
        <v>73132.799999999988</v>
      </c>
    </row>
    <row r="5583" spans="1:18" x14ac:dyDescent="0.25">
      <c r="A5583" s="313"/>
      <c r="B5583" s="322" t="s">
        <v>60</v>
      </c>
      <c r="C5583" s="322"/>
      <c r="D5583" s="322"/>
      <c r="E5583" s="322"/>
      <c r="F5583" s="45">
        <v>0</v>
      </c>
      <c r="G5583" s="45">
        <v>0</v>
      </c>
      <c r="H5583" s="45">
        <v>0</v>
      </c>
      <c r="I5583" s="45">
        <v>0</v>
      </c>
      <c r="J5583" s="45">
        <v>27576.6</v>
      </c>
      <c r="K5583" s="45">
        <v>0</v>
      </c>
      <c r="L5583" s="45">
        <v>0</v>
      </c>
      <c r="M5583" s="45">
        <v>0</v>
      </c>
      <c r="N5583" s="45">
        <v>0</v>
      </c>
      <c r="O5583" s="45">
        <v>0</v>
      </c>
      <c r="P5583" s="45">
        <v>0</v>
      </c>
      <c r="Q5583" s="45">
        <v>0</v>
      </c>
      <c r="R5583" s="45">
        <f t="shared" si="356"/>
        <v>27576.6</v>
      </c>
    </row>
    <row r="5584" spans="1:18" x14ac:dyDescent="0.25">
      <c r="A5584" s="313"/>
      <c r="B5584" s="322" t="s">
        <v>61</v>
      </c>
      <c r="C5584" s="322"/>
      <c r="D5584" s="322"/>
      <c r="E5584" s="322"/>
      <c r="F5584" s="45">
        <v>0</v>
      </c>
      <c r="G5584" s="45">
        <v>0</v>
      </c>
      <c r="H5584" s="45">
        <v>0</v>
      </c>
      <c r="I5584" s="45">
        <v>0</v>
      </c>
      <c r="J5584" s="45">
        <v>0</v>
      </c>
      <c r="K5584" s="45">
        <v>0</v>
      </c>
      <c r="L5584" s="45">
        <v>0</v>
      </c>
      <c r="M5584" s="45">
        <v>0</v>
      </c>
      <c r="N5584" s="45">
        <v>0</v>
      </c>
      <c r="O5584" s="45">
        <v>0</v>
      </c>
      <c r="P5584" s="45">
        <v>0</v>
      </c>
      <c r="Q5584" s="45">
        <v>0</v>
      </c>
      <c r="R5584" s="45">
        <f t="shared" si="356"/>
        <v>0</v>
      </c>
    </row>
    <row r="5585" spans="1:18" x14ac:dyDescent="0.25">
      <c r="A5585" s="313"/>
      <c r="B5585" s="322" t="s">
        <v>62</v>
      </c>
      <c r="C5585" s="322"/>
      <c r="D5585" s="322"/>
      <c r="E5585" s="322"/>
      <c r="F5585" s="45">
        <v>0</v>
      </c>
      <c r="G5585" s="45">
        <v>0</v>
      </c>
      <c r="H5585" s="45">
        <v>0</v>
      </c>
      <c r="I5585" s="45">
        <v>1068800</v>
      </c>
      <c r="J5585" s="45">
        <v>497380.02</v>
      </c>
      <c r="K5585" s="45">
        <v>0</v>
      </c>
      <c r="L5585" s="45">
        <v>0</v>
      </c>
      <c r="M5585" s="45">
        <v>20617.2</v>
      </c>
      <c r="N5585" s="45">
        <v>43384.67</v>
      </c>
      <c r="O5585" s="45">
        <v>0</v>
      </c>
      <c r="P5585" s="45">
        <v>0</v>
      </c>
      <c r="Q5585" s="45">
        <v>0</v>
      </c>
      <c r="R5585" s="45">
        <f t="shared" si="356"/>
        <v>1630181.89</v>
      </c>
    </row>
    <row r="5586" spans="1:18" x14ac:dyDescent="0.25">
      <c r="A5586" s="313"/>
      <c r="B5586" s="322" t="s">
        <v>63</v>
      </c>
      <c r="C5586" s="322"/>
      <c r="D5586" s="322"/>
      <c r="E5586" s="322"/>
      <c r="F5586" s="45">
        <v>0</v>
      </c>
      <c r="G5586" s="45">
        <v>0</v>
      </c>
      <c r="H5586" s="45">
        <v>0</v>
      </c>
      <c r="I5586" s="45">
        <v>0</v>
      </c>
      <c r="J5586" s="45">
        <v>0</v>
      </c>
      <c r="K5586" s="45">
        <v>0</v>
      </c>
      <c r="L5586" s="45">
        <v>0</v>
      </c>
      <c r="M5586" s="45">
        <v>0</v>
      </c>
      <c r="N5586" s="45">
        <v>81473</v>
      </c>
      <c r="O5586" s="45">
        <v>0</v>
      </c>
      <c r="P5586" s="45">
        <v>0</v>
      </c>
      <c r="Q5586" s="45">
        <v>0</v>
      </c>
      <c r="R5586" s="45">
        <f t="shared" si="356"/>
        <v>81473</v>
      </c>
    </row>
    <row r="5587" spans="1:18" x14ac:dyDescent="0.25">
      <c r="A5587" s="313"/>
      <c r="B5587" s="322" t="s">
        <v>64</v>
      </c>
      <c r="C5587" s="322"/>
      <c r="D5587" s="322"/>
      <c r="E5587" s="322"/>
      <c r="F5587" s="45">
        <v>0</v>
      </c>
      <c r="G5587" s="45">
        <v>0</v>
      </c>
      <c r="H5587" s="45">
        <v>0</v>
      </c>
      <c r="I5587" s="45">
        <v>0</v>
      </c>
      <c r="J5587" s="45">
        <v>0</v>
      </c>
      <c r="K5587" s="45">
        <v>0</v>
      </c>
      <c r="L5587" s="45">
        <v>0</v>
      </c>
      <c r="M5587" s="45">
        <v>0</v>
      </c>
      <c r="N5587" s="45">
        <v>0</v>
      </c>
      <c r="O5587" s="45">
        <v>0</v>
      </c>
      <c r="P5587" s="45">
        <v>0</v>
      </c>
      <c r="Q5587" s="45">
        <v>0</v>
      </c>
      <c r="R5587" s="45">
        <f t="shared" si="356"/>
        <v>0</v>
      </c>
    </row>
    <row r="5588" spans="1:18" x14ac:dyDescent="0.25">
      <c r="A5588" s="313"/>
      <c r="B5588" s="322" t="s">
        <v>65</v>
      </c>
      <c r="C5588" s="322"/>
      <c r="D5588" s="322"/>
      <c r="E5588" s="322"/>
      <c r="F5588" s="45">
        <v>0</v>
      </c>
      <c r="G5588" s="45">
        <v>0</v>
      </c>
      <c r="H5588" s="45">
        <v>0</v>
      </c>
      <c r="I5588" s="45">
        <v>0</v>
      </c>
      <c r="J5588" s="45">
        <v>79014.41</v>
      </c>
      <c r="K5588" s="45">
        <v>0</v>
      </c>
      <c r="L5588" s="45">
        <v>0</v>
      </c>
      <c r="M5588" s="45">
        <v>0</v>
      </c>
      <c r="N5588" s="45">
        <v>155868.64000000001</v>
      </c>
      <c r="O5588" s="45">
        <v>0</v>
      </c>
      <c r="P5588" s="45">
        <v>0</v>
      </c>
      <c r="Q5588" s="45">
        <v>0</v>
      </c>
      <c r="R5588" s="45">
        <f t="shared" si="356"/>
        <v>234883.05000000002</v>
      </c>
    </row>
    <row r="5589" spans="1:18" x14ac:dyDescent="0.25">
      <c r="A5589" s="313"/>
      <c r="B5589" s="322" t="s">
        <v>66</v>
      </c>
      <c r="C5589" s="322"/>
      <c r="D5589" s="322"/>
      <c r="E5589" s="322"/>
      <c r="F5589" s="45">
        <v>0</v>
      </c>
      <c r="G5589" s="45">
        <v>0</v>
      </c>
      <c r="H5589" s="45">
        <v>0</v>
      </c>
      <c r="I5589" s="45">
        <v>0</v>
      </c>
      <c r="J5589" s="45">
        <v>0</v>
      </c>
      <c r="K5589" s="45">
        <v>0</v>
      </c>
      <c r="L5589" s="45">
        <v>0</v>
      </c>
      <c r="M5589" s="45">
        <v>0</v>
      </c>
      <c r="N5589" s="45">
        <v>0</v>
      </c>
      <c r="O5589" s="45">
        <v>0</v>
      </c>
      <c r="P5589" s="45">
        <v>0</v>
      </c>
      <c r="Q5589" s="45">
        <v>0</v>
      </c>
      <c r="R5589" s="45">
        <f t="shared" si="356"/>
        <v>0</v>
      </c>
    </row>
    <row r="5590" spans="1:18" x14ac:dyDescent="0.25">
      <c r="A5590" s="313"/>
      <c r="B5590" s="322" t="s">
        <v>67</v>
      </c>
      <c r="C5590" s="322"/>
      <c r="D5590" s="322"/>
      <c r="E5590" s="322"/>
      <c r="F5590" s="45">
        <v>0</v>
      </c>
      <c r="G5590" s="45">
        <v>0</v>
      </c>
      <c r="H5590" s="45">
        <v>0</v>
      </c>
      <c r="I5590" s="45">
        <v>0</v>
      </c>
      <c r="J5590" s="45">
        <v>0</v>
      </c>
      <c r="K5590" s="45">
        <v>0</v>
      </c>
      <c r="L5590" s="45">
        <v>0</v>
      </c>
      <c r="M5590" s="45">
        <v>0</v>
      </c>
      <c r="N5590" s="45">
        <v>0</v>
      </c>
      <c r="O5590" s="45">
        <v>0</v>
      </c>
      <c r="P5590" s="45">
        <v>0</v>
      </c>
      <c r="Q5590" s="45">
        <v>0</v>
      </c>
      <c r="R5590" s="45">
        <f>SUM(F5590:O5590)</f>
        <v>0</v>
      </c>
    </row>
    <row r="5591" spans="1:18" x14ac:dyDescent="0.25">
      <c r="A5591" s="79" t="s">
        <v>68</v>
      </c>
      <c r="B5591" s="2" t="s">
        <v>69</v>
      </c>
      <c r="C5591" s="322"/>
      <c r="D5591" s="322"/>
      <c r="E5591" s="322"/>
      <c r="F5591" s="41">
        <v>0</v>
      </c>
      <c r="G5591" s="41">
        <v>0</v>
      </c>
      <c r="H5591" s="41">
        <v>0</v>
      </c>
      <c r="I5591" s="41">
        <v>0</v>
      </c>
      <c r="J5591" s="41">
        <v>0</v>
      </c>
      <c r="K5591" s="41">
        <v>0</v>
      </c>
      <c r="L5591" s="41">
        <v>0</v>
      </c>
      <c r="M5591" s="41">
        <v>0</v>
      </c>
      <c r="N5591" s="41">
        <v>0</v>
      </c>
      <c r="O5591" s="41">
        <v>0</v>
      </c>
      <c r="P5591" s="41">
        <v>0</v>
      </c>
      <c r="Q5591" s="41">
        <v>0</v>
      </c>
      <c r="R5591" s="41">
        <v>0</v>
      </c>
    </row>
    <row r="5592" spans="1:18" x14ac:dyDescent="0.25">
      <c r="A5592" s="79"/>
      <c r="B5592" s="322" t="s">
        <v>70</v>
      </c>
      <c r="C5592" s="322"/>
      <c r="D5592" s="322"/>
      <c r="E5592" s="322"/>
      <c r="F5592" s="45">
        <v>0</v>
      </c>
      <c r="G5592" s="45">
        <v>0</v>
      </c>
      <c r="H5592" s="45">
        <v>0</v>
      </c>
      <c r="I5592" s="45">
        <v>0</v>
      </c>
      <c r="J5592" s="45">
        <v>0</v>
      </c>
      <c r="K5592" s="45">
        <v>0</v>
      </c>
      <c r="L5592" s="45">
        <v>0</v>
      </c>
      <c r="M5592" s="45">
        <v>0</v>
      </c>
      <c r="N5592" s="45">
        <v>0</v>
      </c>
      <c r="O5592" s="45">
        <v>0</v>
      </c>
      <c r="P5592" s="45">
        <v>0</v>
      </c>
      <c r="Q5592" s="45">
        <v>0</v>
      </c>
      <c r="R5592" s="45">
        <f>SUM(F5592:F5592)</f>
        <v>0</v>
      </c>
    </row>
    <row r="5593" spans="1:18" x14ac:dyDescent="0.25">
      <c r="A5593" s="79"/>
      <c r="B5593" s="322" t="s">
        <v>71</v>
      </c>
      <c r="C5593" s="322"/>
      <c r="D5593" s="322"/>
      <c r="E5593" s="322"/>
      <c r="F5593" s="45">
        <v>0</v>
      </c>
      <c r="G5593" s="45">
        <v>0</v>
      </c>
      <c r="H5593" s="45">
        <v>0</v>
      </c>
      <c r="I5593" s="45">
        <v>0</v>
      </c>
      <c r="J5593" s="45">
        <v>0</v>
      </c>
      <c r="K5593" s="45">
        <v>0</v>
      </c>
      <c r="L5593" s="45">
        <v>0</v>
      </c>
      <c r="M5593" s="45">
        <v>0</v>
      </c>
      <c r="N5593" s="45">
        <v>0</v>
      </c>
      <c r="O5593" s="45">
        <v>0</v>
      </c>
      <c r="P5593" s="45">
        <v>0</v>
      </c>
      <c r="Q5593" s="45">
        <v>0</v>
      </c>
      <c r="R5593" s="45">
        <f>SUM(F5593:F5593)</f>
        <v>0</v>
      </c>
    </row>
    <row r="5594" spans="1:18" x14ac:dyDescent="0.25">
      <c r="A5594" s="79"/>
      <c r="B5594" s="322" t="s">
        <v>72</v>
      </c>
      <c r="C5594" s="322"/>
      <c r="D5594" s="322"/>
      <c r="E5594" s="322"/>
      <c r="F5594" s="45">
        <v>0</v>
      </c>
      <c r="G5594" s="45">
        <v>0</v>
      </c>
      <c r="H5594" s="45">
        <v>0</v>
      </c>
      <c r="I5594" s="45">
        <v>0</v>
      </c>
      <c r="J5594" s="45">
        <v>0</v>
      </c>
      <c r="K5594" s="45">
        <v>0</v>
      </c>
      <c r="L5594" s="45">
        <v>0</v>
      </c>
      <c r="M5594" s="45">
        <v>0</v>
      </c>
      <c r="N5594" s="45">
        <v>0</v>
      </c>
      <c r="O5594" s="45">
        <v>0</v>
      </c>
      <c r="P5594" s="45">
        <v>0</v>
      </c>
      <c r="Q5594" s="45">
        <v>0</v>
      </c>
      <c r="R5594" s="45">
        <f>SUM(F5594:F5594)</f>
        <v>0</v>
      </c>
    </row>
    <row r="5595" spans="1:18" x14ac:dyDescent="0.25">
      <c r="A5595" s="79"/>
      <c r="B5595" s="322" t="s">
        <v>73</v>
      </c>
      <c r="C5595" s="322"/>
      <c r="D5595" s="322"/>
      <c r="E5595" s="322"/>
      <c r="F5595" s="45">
        <v>0</v>
      </c>
      <c r="G5595" s="45">
        <v>0</v>
      </c>
      <c r="H5595" s="45">
        <v>0</v>
      </c>
      <c r="I5595" s="45">
        <v>0</v>
      </c>
      <c r="J5595" s="45">
        <v>0</v>
      </c>
      <c r="K5595" s="45">
        <v>0</v>
      </c>
      <c r="L5595" s="45">
        <v>0</v>
      </c>
      <c r="M5595" s="45">
        <v>0</v>
      </c>
      <c r="N5595" s="45">
        <v>0</v>
      </c>
      <c r="O5595" s="45">
        <v>0</v>
      </c>
      <c r="P5595" s="45">
        <v>0</v>
      </c>
      <c r="Q5595" s="45">
        <v>0</v>
      </c>
      <c r="R5595" s="45">
        <f>SUM(F5595:F5595)</f>
        <v>0</v>
      </c>
    </row>
    <row r="5596" spans="1:18" x14ac:dyDescent="0.25">
      <c r="A5596" s="79"/>
      <c r="B5596" s="322" t="s">
        <v>74</v>
      </c>
      <c r="C5596" s="322"/>
      <c r="D5596" s="322"/>
      <c r="E5596" s="322"/>
      <c r="F5596" s="45">
        <v>0</v>
      </c>
      <c r="G5596" s="45">
        <v>0</v>
      </c>
      <c r="H5596" s="45">
        <v>0</v>
      </c>
      <c r="I5596" s="45">
        <v>0</v>
      </c>
      <c r="J5596" s="45">
        <v>0</v>
      </c>
      <c r="K5596" s="45">
        <v>0</v>
      </c>
      <c r="L5596" s="45">
        <v>0</v>
      </c>
      <c r="M5596" s="45">
        <v>0</v>
      </c>
      <c r="N5596" s="45">
        <v>0</v>
      </c>
      <c r="O5596" s="45">
        <v>0</v>
      </c>
      <c r="P5596" s="45">
        <v>0</v>
      </c>
      <c r="Q5596" s="45">
        <v>0</v>
      </c>
      <c r="R5596" s="45">
        <f>SUM(F5596:F5596)</f>
        <v>0</v>
      </c>
    </row>
    <row r="5597" spans="1:18" x14ac:dyDescent="0.25">
      <c r="A5597" s="79" t="s">
        <v>75</v>
      </c>
      <c r="B5597" s="2" t="s">
        <v>76</v>
      </c>
      <c r="C5597" s="322"/>
      <c r="D5597" s="322"/>
      <c r="E5597" s="322"/>
      <c r="F5597" s="41">
        <v>0</v>
      </c>
      <c r="G5597" s="41">
        <v>0</v>
      </c>
      <c r="H5597" s="41">
        <v>0</v>
      </c>
      <c r="I5597" s="41">
        <v>0</v>
      </c>
      <c r="J5597" s="41">
        <v>0</v>
      </c>
      <c r="K5597" s="41">
        <v>0</v>
      </c>
      <c r="L5597" s="41">
        <v>0</v>
      </c>
      <c r="M5597" s="41">
        <v>0</v>
      </c>
      <c r="N5597" s="41">
        <v>0</v>
      </c>
      <c r="O5597" s="41">
        <v>0</v>
      </c>
      <c r="P5597" s="41">
        <v>0</v>
      </c>
      <c r="Q5597" s="41">
        <v>0</v>
      </c>
      <c r="R5597" s="41">
        <v>0</v>
      </c>
    </row>
    <row r="5598" spans="1:18" x14ac:dyDescent="0.25">
      <c r="A5598" s="79"/>
      <c r="B5598" s="2" t="s">
        <v>77</v>
      </c>
      <c r="C5598" s="322"/>
      <c r="D5598" s="322"/>
      <c r="E5598" s="322"/>
      <c r="F5598" s="45">
        <v>0</v>
      </c>
      <c r="G5598" s="45">
        <v>0</v>
      </c>
      <c r="H5598" s="45">
        <v>0</v>
      </c>
      <c r="I5598" s="45">
        <v>0</v>
      </c>
      <c r="J5598" s="45">
        <v>0</v>
      </c>
      <c r="K5598" s="45">
        <v>0</v>
      </c>
      <c r="L5598" s="45">
        <v>0</v>
      </c>
      <c r="M5598" s="45">
        <v>0</v>
      </c>
      <c r="N5598" s="45">
        <v>0</v>
      </c>
      <c r="O5598" s="45">
        <v>0</v>
      </c>
      <c r="P5598" s="45">
        <v>0</v>
      </c>
      <c r="Q5598" s="45">
        <v>0</v>
      </c>
      <c r="R5598" s="45">
        <f>SUM(F5598:F5598)</f>
        <v>0</v>
      </c>
    </row>
    <row r="5599" spans="1:18" x14ac:dyDescent="0.25">
      <c r="A5599" s="79"/>
      <c r="B5599" s="322" t="s">
        <v>78</v>
      </c>
      <c r="C5599" s="322"/>
      <c r="D5599" s="322"/>
      <c r="E5599" s="322"/>
      <c r="F5599" s="45">
        <v>0</v>
      </c>
      <c r="G5599" s="45">
        <v>0</v>
      </c>
      <c r="H5599" s="45">
        <v>0</v>
      </c>
      <c r="I5599" s="45">
        <v>0</v>
      </c>
      <c r="J5599" s="45">
        <v>0</v>
      </c>
      <c r="K5599" s="45">
        <v>0</v>
      </c>
      <c r="L5599" s="45">
        <v>0</v>
      </c>
      <c r="M5599" s="45">
        <v>0</v>
      </c>
      <c r="N5599" s="45">
        <v>0</v>
      </c>
      <c r="O5599" s="45">
        <v>0</v>
      </c>
      <c r="P5599" s="45">
        <v>0</v>
      </c>
      <c r="Q5599" s="45">
        <v>0</v>
      </c>
      <c r="R5599" s="45">
        <f>SUM(F5599:F5599)</f>
        <v>0</v>
      </c>
    </row>
    <row r="5600" spans="1:18" x14ac:dyDescent="0.25">
      <c r="A5600" s="79"/>
      <c r="B5600" s="322" t="s">
        <v>79</v>
      </c>
      <c r="C5600" s="322"/>
      <c r="D5600" s="322"/>
      <c r="E5600" s="322"/>
      <c r="F5600" s="45">
        <v>0</v>
      </c>
      <c r="G5600" s="45">
        <v>0</v>
      </c>
      <c r="H5600" s="45">
        <v>0</v>
      </c>
      <c r="I5600" s="45">
        <v>0</v>
      </c>
      <c r="J5600" s="45">
        <v>0</v>
      </c>
      <c r="K5600" s="45">
        <v>0</v>
      </c>
      <c r="L5600" s="45">
        <v>0</v>
      </c>
      <c r="M5600" s="45">
        <v>0</v>
      </c>
      <c r="N5600" s="45">
        <v>0</v>
      </c>
      <c r="O5600" s="45">
        <v>0</v>
      </c>
      <c r="P5600" s="45">
        <v>0</v>
      </c>
      <c r="Q5600" s="45">
        <v>0</v>
      </c>
      <c r="R5600" s="45">
        <f>SUM(F5600:F5600)</f>
        <v>0</v>
      </c>
    </row>
    <row r="5601" spans="1:18" x14ac:dyDescent="0.25">
      <c r="A5601" s="79"/>
      <c r="B5601" s="322" t="s">
        <v>80</v>
      </c>
      <c r="C5601" s="322"/>
      <c r="D5601" s="322"/>
      <c r="E5601" s="322"/>
      <c r="F5601" s="45">
        <v>0</v>
      </c>
      <c r="G5601" s="45">
        <v>0</v>
      </c>
      <c r="H5601" s="45">
        <v>0</v>
      </c>
      <c r="I5601" s="45">
        <v>0</v>
      </c>
      <c r="J5601" s="45">
        <v>0</v>
      </c>
      <c r="K5601" s="45">
        <v>0</v>
      </c>
      <c r="L5601" s="45">
        <v>0</v>
      </c>
      <c r="M5601" s="45">
        <v>0</v>
      </c>
      <c r="N5601" s="45">
        <v>0</v>
      </c>
      <c r="O5601" s="45">
        <v>0</v>
      </c>
      <c r="P5601" s="45">
        <v>0</v>
      </c>
      <c r="Q5601" s="45">
        <v>0</v>
      </c>
      <c r="R5601" s="45">
        <f>SUM(F5601:F5601)</f>
        <v>0</v>
      </c>
    </row>
    <row r="5602" spans="1:18" x14ac:dyDescent="0.25">
      <c r="A5602" s="79" t="s">
        <v>81</v>
      </c>
      <c r="B5602" s="2" t="s">
        <v>82</v>
      </c>
      <c r="C5602" s="322"/>
      <c r="D5602" s="322"/>
      <c r="E5602" s="322"/>
      <c r="F5602" s="41">
        <v>0</v>
      </c>
      <c r="G5602" s="41">
        <v>0</v>
      </c>
      <c r="H5602" s="41">
        <v>0</v>
      </c>
      <c r="I5602" s="41">
        <v>0</v>
      </c>
      <c r="J5602" s="41">
        <v>0</v>
      </c>
      <c r="K5602" s="41">
        <v>0</v>
      </c>
      <c r="L5602" s="41">
        <v>0</v>
      </c>
      <c r="M5602" s="41">
        <v>0</v>
      </c>
      <c r="N5602" s="41">
        <v>0</v>
      </c>
      <c r="O5602" s="41">
        <v>0</v>
      </c>
      <c r="P5602" s="41">
        <v>0</v>
      </c>
      <c r="Q5602" s="41">
        <v>0</v>
      </c>
      <c r="R5602" s="41">
        <v>0</v>
      </c>
    </row>
    <row r="5603" spans="1:18" x14ac:dyDescent="0.25">
      <c r="A5603" s="79"/>
      <c r="B5603" s="322" t="s">
        <v>83</v>
      </c>
      <c r="C5603" s="322"/>
      <c r="D5603" s="322"/>
      <c r="E5603" s="322"/>
      <c r="F5603" s="45">
        <v>0</v>
      </c>
      <c r="G5603" s="45">
        <v>0</v>
      </c>
      <c r="H5603" s="45">
        <v>0</v>
      </c>
      <c r="I5603" s="45">
        <v>0</v>
      </c>
      <c r="J5603" s="45">
        <v>0</v>
      </c>
      <c r="K5603" s="45">
        <v>0</v>
      </c>
      <c r="L5603" s="45">
        <v>0</v>
      </c>
      <c r="M5603" s="45">
        <v>0</v>
      </c>
      <c r="N5603" s="45">
        <v>0</v>
      </c>
      <c r="O5603" s="45">
        <v>0</v>
      </c>
      <c r="P5603" s="45">
        <v>0</v>
      </c>
      <c r="Q5603" s="45">
        <v>0</v>
      </c>
      <c r="R5603" s="45">
        <f>SUM(F5603:F5603)</f>
        <v>0</v>
      </c>
    </row>
    <row r="5604" spans="1:18" x14ac:dyDescent="0.25">
      <c r="A5604" s="79"/>
      <c r="B5604" s="322" t="s">
        <v>84</v>
      </c>
      <c r="C5604" s="322"/>
      <c r="D5604" s="322"/>
      <c r="E5604" s="322"/>
      <c r="F5604" s="45">
        <v>0</v>
      </c>
      <c r="G5604" s="45">
        <v>0</v>
      </c>
      <c r="H5604" s="45">
        <v>0</v>
      </c>
      <c r="I5604" s="45">
        <v>0</v>
      </c>
      <c r="J5604" s="45">
        <v>0</v>
      </c>
      <c r="K5604" s="45">
        <v>0</v>
      </c>
      <c r="L5604" s="45">
        <v>0</v>
      </c>
      <c r="M5604" s="45">
        <v>0</v>
      </c>
      <c r="N5604" s="45">
        <v>0</v>
      </c>
      <c r="O5604" s="45">
        <v>0</v>
      </c>
      <c r="P5604" s="45">
        <v>0</v>
      </c>
      <c r="Q5604" s="45">
        <v>0</v>
      </c>
      <c r="R5604" s="45">
        <f>SUM(F5604:F5604)</f>
        <v>0</v>
      </c>
    </row>
    <row r="5605" spans="1:18" x14ac:dyDescent="0.25">
      <c r="A5605" s="79"/>
      <c r="B5605" s="322" t="s">
        <v>85</v>
      </c>
      <c r="C5605" s="322"/>
      <c r="D5605" s="322"/>
      <c r="E5605" s="322"/>
      <c r="F5605" s="45">
        <v>0</v>
      </c>
      <c r="G5605" s="45">
        <v>0</v>
      </c>
      <c r="H5605" s="45">
        <v>0</v>
      </c>
      <c r="I5605" s="45">
        <v>0</v>
      </c>
      <c r="J5605" s="45">
        <v>0</v>
      </c>
      <c r="K5605" s="45">
        <v>0</v>
      </c>
      <c r="L5605" s="45">
        <v>0</v>
      </c>
      <c r="M5605" s="45">
        <v>0</v>
      </c>
      <c r="N5605" s="45">
        <v>0</v>
      </c>
      <c r="O5605" s="45">
        <v>0</v>
      </c>
      <c r="P5605" s="45">
        <v>0</v>
      </c>
      <c r="Q5605" s="45">
        <v>0</v>
      </c>
      <c r="R5605" s="45">
        <f>SUM(F5605:F5605)</f>
        <v>0</v>
      </c>
    </row>
    <row r="5606" spans="1:18" x14ac:dyDescent="0.25">
      <c r="A5606" s="79"/>
      <c r="B5606" s="322" t="s">
        <v>86</v>
      </c>
      <c r="C5606" s="322"/>
      <c r="D5606" s="322"/>
      <c r="E5606" s="322"/>
      <c r="F5606" s="45">
        <v>0</v>
      </c>
      <c r="G5606" s="45">
        <v>0</v>
      </c>
      <c r="H5606" s="45">
        <v>0</v>
      </c>
      <c r="I5606" s="45">
        <v>0</v>
      </c>
      <c r="J5606" s="45">
        <v>0</v>
      </c>
      <c r="K5606" s="45">
        <v>0</v>
      </c>
      <c r="L5606" s="45">
        <v>0</v>
      </c>
      <c r="M5606" s="45">
        <v>0</v>
      </c>
      <c r="N5606" s="45">
        <v>0</v>
      </c>
      <c r="O5606" s="45">
        <v>0</v>
      </c>
      <c r="P5606" s="45">
        <v>0</v>
      </c>
      <c r="Q5606" s="45">
        <v>0</v>
      </c>
      <c r="R5606" s="45">
        <f>SUM(F5606:F5606)</f>
        <v>0</v>
      </c>
    </row>
    <row r="5607" spans="1:18" x14ac:dyDescent="0.25">
      <c r="A5607" s="313"/>
      <c r="B5607" s="322" t="s">
        <v>87</v>
      </c>
      <c r="C5607" s="322"/>
      <c r="D5607" s="322"/>
      <c r="E5607" s="322"/>
      <c r="F5607" s="45">
        <v>0</v>
      </c>
      <c r="G5607" s="45">
        <v>0</v>
      </c>
      <c r="H5607" s="45">
        <v>0</v>
      </c>
      <c r="I5607" s="45">
        <v>0</v>
      </c>
      <c r="J5607" s="45">
        <v>0</v>
      </c>
      <c r="K5607" s="45">
        <v>0</v>
      </c>
      <c r="L5607" s="45">
        <v>0</v>
      </c>
      <c r="M5607" s="45">
        <v>0</v>
      </c>
      <c r="N5607" s="45">
        <v>0</v>
      </c>
      <c r="O5607" s="45">
        <v>0</v>
      </c>
      <c r="P5607" s="45">
        <v>0</v>
      </c>
      <c r="Q5607" s="45">
        <v>0</v>
      </c>
      <c r="R5607" s="45">
        <f>SUM(F5607:F5607)</f>
        <v>0</v>
      </c>
    </row>
    <row r="5608" spans="1:18" x14ac:dyDescent="0.25">
      <c r="A5608" s="313"/>
      <c r="B5608" s="2" t="s">
        <v>88</v>
      </c>
      <c r="C5608" s="322"/>
      <c r="D5608" s="322"/>
      <c r="E5608" s="322"/>
      <c r="F5608" s="61">
        <f>+F5542+F5523+F5529</f>
        <v>26071163.659999996</v>
      </c>
      <c r="G5608" s="61">
        <f>+G5542+G5523+G5529</f>
        <v>23351036.780000001</v>
      </c>
      <c r="H5608" s="61">
        <f>+H5542+H5523+H5529</f>
        <v>24549984.219999999</v>
      </c>
      <c r="I5608" s="61">
        <f t="shared" ref="I5608:P5608" si="357">+I5542+I5523+I5529+I5579</f>
        <v>28810245.789999995</v>
      </c>
      <c r="J5608" s="61">
        <f t="shared" si="357"/>
        <v>45959617.239999995</v>
      </c>
      <c r="K5608" s="61">
        <f t="shared" si="357"/>
        <v>24861127.640000001</v>
      </c>
      <c r="L5608" s="61">
        <f t="shared" si="357"/>
        <v>26599315.489999998</v>
      </c>
      <c r="M5608" s="61">
        <f t="shared" si="357"/>
        <v>32344529.189999998</v>
      </c>
      <c r="N5608" s="61">
        <f t="shared" si="357"/>
        <v>31683711.379999999</v>
      </c>
      <c r="O5608" s="61">
        <f t="shared" si="357"/>
        <v>38223550.049999997</v>
      </c>
      <c r="P5608" s="61">
        <f t="shared" si="357"/>
        <v>47807932.399999999</v>
      </c>
      <c r="Q5608" s="61">
        <f t="shared" ref="Q5608" si="358">+Q5542+Q5523+Q5529+Q5579</f>
        <v>0</v>
      </c>
      <c r="R5608" s="61">
        <f>+R5542+R5529+R5523+R5579</f>
        <v>350262213.83999991</v>
      </c>
    </row>
    <row r="5609" spans="1:18" x14ac:dyDescent="0.25">
      <c r="A5609" s="313"/>
      <c r="B5609" s="2"/>
      <c r="C5609" s="322"/>
      <c r="D5609" s="322"/>
      <c r="E5609" s="322"/>
      <c r="F5609" s="45"/>
      <c r="G5609" s="45"/>
      <c r="H5609" s="45"/>
      <c r="I5609" s="45"/>
      <c r="J5609" s="45"/>
      <c r="K5609" s="45"/>
      <c r="L5609" s="45"/>
      <c r="M5609" s="45"/>
      <c r="N5609" s="45"/>
      <c r="O5609" s="45"/>
      <c r="P5609" s="45"/>
      <c r="Q5609" s="45"/>
      <c r="R5609" s="45"/>
    </row>
    <row r="5610" spans="1:18" x14ac:dyDescent="0.25">
      <c r="A5610" s="313"/>
      <c r="B5610" s="2" t="s">
        <v>236</v>
      </c>
      <c r="C5610" s="322"/>
      <c r="D5610" s="322"/>
      <c r="E5610" s="322"/>
      <c r="F5610" s="45">
        <v>0</v>
      </c>
      <c r="G5610" s="45">
        <v>0</v>
      </c>
      <c r="H5610" s="45">
        <v>0</v>
      </c>
      <c r="I5610" s="45">
        <v>0</v>
      </c>
      <c r="J5610" s="45">
        <v>0</v>
      </c>
      <c r="K5610" s="45">
        <v>0</v>
      </c>
      <c r="L5610" s="45">
        <v>0</v>
      </c>
      <c r="M5610" s="45">
        <v>39996.1</v>
      </c>
      <c r="N5610" s="45">
        <v>-39996.1</v>
      </c>
      <c r="O5610" s="45">
        <v>0</v>
      </c>
      <c r="P5610" s="45">
        <v>0</v>
      </c>
      <c r="Q5610" s="45"/>
      <c r="R5610" s="45">
        <f>SUM(F5610:P5610)</f>
        <v>0</v>
      </c>
    </row>
    <row r="5611" spans="1:18" x14ac:dyDescent="0.25">
      <c r="A5611" s="313"/>
      <c r="B5611" s="2" t="s">
        <v>237</v>
      </c>
      <c r="C5611" s="322"/>
      <c r="D5611" s="322"/>
      <c r="E5611" s="322"/>
      <c r="F5611" s="45">
        <v>0</v>
      </c>
      <c r="G5611" s="45">
        <v>0</v>
      </c>
      <c r="H5611" s="45">
        <v>0</v>
      </c>
      <c r="I5611" s="45">
        <v>0</v>
      </c>
      <c r="J5611" s="45">
        <v>0</v>
      </c>
      <c r="K5611" s="45">
        <v>0</v>
      </c>
      <c r="L5611" s="45">
        <v>0</v>
      </c>
      <c r="M5611" s="45">
        <v>178141.35</v>
      </c>
      <c r="N5611" s="45">
        <v>-178141.35</v>
      </c>
      <c r="O5611" s="45">
        <v>0</v>
      </c>
      <c r="P5611" s="45">
        <v>0</v>
      </c>
      <c r="Q5611" s="45"/>
      <c r="R5611" s="45">
        <f t="shared" ref="R5611:R5616" si="359">SUM(F5611:O5611)</f>
        <v>0</v>
      </c>
    </row>
    <row r="5612" spans="1:18" x14ac:dyDescent="0.25">
      <c r="A5612" s="313"/>
      <c r="B5612" s="2" t="s">
        <v>231</v>
      </c>
      <c r="C5612" s="322"/>
      <c r="D5612" s="322"/>
      <c r="E5612" s="322"/>
      <c r="F5612" s="45">
        <v>0</v>
      </c>
      <c r="G5612" s="45">
        <v>115767</v>
      </c>
      <c r="H5612" s="45">
        <v>-115767</v>
      </c>
      <c r="I5612" s="45">
        <v>0</v>
      </c>
      <c r="J5612" s="45">
        <v>0</v>
      </c>
      <c r="K5612" s="45">
        <v>0</v>
      </c>
      <c r="L5612" s="45">
        <v>0</v>
      </c>
      <c r="M5612" s="45">
        <v>0</v>
      </c>
      <c r="N5612" s="45">
        <v>0</v>
      </c>
      <c r="O5612" s="45">
        <v>0</v>
      </c>
      <c r="P5612" s="45">
        <v>0</v>
      </c>
      <c r="Q5612" s="45"/>
      <c r="R5612" s="45">
        <f t="shared" si="359"/>
        <v>0</v>
      </c>
    </row>
    <row r="5613" spans="1:18" x14ac:dyDescent="0.25">
      <c r="A5613" s="313"/>
      <c r="B5613" s="2" t="s">
        <v>230</v>
      </c>
      <c r="C5613" s="322"/>
      <c r="D5613" s="322"/>
      <c r="E5613" s="322"/>
      <c r="F5613" s="45">
        <v>136.99</v>
      </c>
      <c r="G5613" s="45">
        <v>-136.99</v>
      </c>
      <c r="H5613" s="45">
        <v>0</v>
      </c>
      <c r="I5613" s="45">
        <v>0</v>
      </c>
      <c r="J5613" s="45">
        <v>0</v>
      </c>
      <c r="K5613" s="45">
        <v>0</v>
      </c>
      <c r="L5613" s="45">
        <v>0</v>
      </c>
      <c r="M5613" s="45">
        <v>0</v>
      </c>
      <c r="N5613" s="45">
        <v>0</v>
      </c>
      <c r="O5613" s="45">
        <v>0</v>
      </c>
      <c r="P5613" s="45">
        <v>0</v>
      </c>
      <c r="Q5613" s="45"/>
      <c r="R5613" s="45">
        <f t="shared" si="359"/>
        <v>0</v>
      </c>
    </row>
    <row r="5614" spans="1:18" x14ac:dyDescent="0.25">
      <c r="A5614" s="313"/>
      <c r="B5614" s="2" t="s">
        <v>232</v>
      </c>
      <c r="C5614" s="322"/>
      <c r="D5614" s="322"/>
      <c r="E5614" s="322"/>
      <c r="F5614" s="45">
        <v>0</v>
      </c>
      <c r="G5614" s="45">
        <v>0</v>
      </c>
      <c r="H5614" s="45">
        <v>4761.6000000000004</v>
      </c>
      <c r="I5614" s="45">
        <f>-H5614</f>
        <v>-4761.6000000000004</v>
      </c>
      <c r="J5614" s="45">
        <v>0</v>
      </c>
      <c r="K5614" s="45">
        <v>0</v>
      </c>
      <c r="L5614" s="45">
        <v>0</v>
      </c>
      <c r="M5614" s="45">
        <v>0</v>
      </c>
      <c r="N5614" s="45">
        <v>0</v>
      </c>
      <c r="O5614" s="45">
        <v>0</v>
      </c>
      <c r="P5614" s="45">
        <v>0</v>
      </c>
      <c r="Q5614" s="45"/>
      <c r="R5614" s="45">
        <f t="shared" si="359"/>
        <v>0</v>
      </c>
    </row>
    <row r="5615" spans="1:18" x14ac:dyDescent="0.25">
      <c r="A5615" s="313"/>
      <c r="B5615" s="2" t="s">
        <v>234</v>
      </c>
      <c r="C5615" s="322"/>
      <c r="D5615" s="322"/>
      <c r="E5615" s="322"/>
      <c r="F5615" s="45">
        <v>0</v>
      </c>
      <c r="G5615" s="45">
        <v>0</v>
      </c>
      <c r="H5615" s="45">
        <v>87792</v>
      </c>
      <c r="I5615" s="45">
        <f t="shared" ref="I5615:I5616" si="360">-H5615</f>
        <v>-87792</v>
      </c>
      <c r="J5615" s="45">
        <v>0</v>
      </c>
      <c r="K5615" s="45">
        <v>0</v>
      </c>
      <c r="L5615" s="45">
        <v>0</v>
      </c>
      <c r="M5615" s="45">
        <v>0</v>
      </c>
      <c r="N5615" s="45">
        <v>0</v>
      </c>
      <c r="O5615" s="45">
        <v>0</v>
      </c>
      <c r="P5615" s="45">
        <v>0</v>
      </c>
      <c r="Q5615" s="45"/>
      <c r="R5615" s="45">
        <f t="shared" si="359"/>
        <v>0</v>
      </c>
    </row>
    <row r="5616" spans="1:18" x14ac:dyDescent="0.25">
      <c r="A5616" s="313"/>
      <c r="B5616" s="2" t="s">
        <v>233</v>
      </c>
      <c r="C5616" s="322"/>
      <c r="D5616" s="322"/>
      <c r="E5616" s="322"/>
      <c r="F5616" s="45">
        <v>0</v>
      </c>
      <c r="G5616" s="45">
        <v>0</v>
      </c>
      <c r="H5616" s="45">
        <v>944000</v>
      </c>
      <c r="I5616" s="45">
        <f t="shared" si="360"/>
        <v>-944000</v>
      </c>
      <c r="J5616" s="45">
        <v>0</v>
      </c>
      <c r="K5616" s="45">
        <v>0</v>
      </c>
      <c r="L5616" s="45">
        <v>0</v>
      </c>
      <c r="M5616" s="45">
        <v>0</v>
      </c>
      <c r="N5616" s="45">
        <v>0</v>
      </c>
      <c r="O5616" s="45">
        <v>0</v>
      </c>
      <c r="P5616" s="45">
        <v>0</v>
      </c>
      <c r="Q5616" s="45"/>
      <c r="R5616" s="45">
        <f t="shared" si="359"/>
        <v>0</v>
      </c>
    </row>
    <row r="5617" spans="1:18" x14ac:dyDescent="0.25">
      <c r="A5617" s="79"/>
      <c r="B5617" s="2" t="s">
        <v>235</v>
      </c>
      <c r="C5617" s="322"/>
      <c r="D5617" s="322"/>
      <c r="E5617" s="322"/>
      <c r="F5617" s="45">
        <v>0</v>
      </c>
      <c r="G5617" s="45">
        <v>0</v>
      </c>
      <c r="H5617" s="45">
        <v>0</v>
      </c>
      <c r="I5617" s="45">
        <v>0</v>
      </c>
      <c r="J5617" s="45">
        <f>-195333.58-44981.85</f>
        <v>-240315.43</v>
      </c>
      <c r="K5617" s="45">
        <v>0</v>
      </c>
      <c r="L5617" s="45">
        <v>0</v>
      </c>
      <c r="M5617" s="45">
        <v>0</v>
      </c>
      <c r="N5617" s="45">
        <v>-116575.75</v>
      </c>
      <c r="O5617" s="45">
        <v>-2666.67</v>
      </c>
      <c r="P5617" s="45">
        <v>-96307.18</v>
      </c>
      <c r="Q5617" s="45"/>
      <c r="R5617" s="45">
        <f t="shared" ref="R5617:R5627" si="361">SUM(F5617:P5617)</f>
        <v>-455865.02999999997</v>
      </c>
    </row>
    <row r="5618" spans="1:18" x14ac:dyDescent="0.25">
      <c r="A5618" s="79"/>
      <c r="B5618" s="2" t="s">
        <v>226</v>
      </c>
      <c r="C5618" s="322"/>
      <c r="D5618" s="322"/>
      <c r="E5618" s="322"/>
      <c r="F5618" s="45">
        <v>0</v>
      </c>
      <c r="G5618" s="45">
        <v>0</v>
      </c>
      <c r="H5618" s="45">
        <v>0</v>
      </c>
      <c r="I5618" s="45">
        <v>0</v>
      </c>
      <c r="J5618" s="45">
        <v>-14700</v>
      </c>
      <c r="K5618" s="45">
        <v>0</v>
      </c>
      <c r="L5618" s="45">
        <v>0</v>
      </c>
      <c r="M5618" s="45">
        <v>-354007.46</v>
      </c>
      <c r="N5618" s="45">
        <v>0</v>
      </c>
      <c r="O5618" s="45">
        <v>0</v>
      </c>
      <c r="P5618" s="45">
        <v>0</v>
      </c>
      <c r="Q5618" s="45"/>
      <c r="R5618" s="45">
        <f t="shared" si="361"/>
        <v>-368707.46</v>
      </c>
    </row>
    <row r="5619" spans="1:18" x14ac:dyDescent="0.25">
      <c r="A5619" s="79"/>
      <c r="B5619" s="2" t="s">
        <v>238</v>
      </c>
      <c r="C5619" s="322"/>
      <c r="D5619" s="322"/>
      <c r="E5619" s="322"/>
      <c r="F5619" s="45">
        <v>0</v>
      </c>
      <c r="G5619" s="45">
        <v>0</v>
      </c>
      <c r="H5619" s="45">
        <v>0</v>
      </c>
      <c r="I5619" s="45">
        <v>0</v>
      </c>
      <c r="J5619" s="45">
        <v>0</v>
      </c>
      <c r="K5619" s="45">
        <v>0</v>
      </c>
      <c r="L5619" s="45">
        <v>0</v>
      </c>
      <c r="M5619" s="45">
        <v>0</v>
      </c>
      <c r="N5619" s="45">
        <v>0</v>
      </c>
      <c r="O5619" s="45">
        <v>225000</v>
      </c>
      <c r="P5619" s="45">
        <v>-225000</v>
      </c>
      <c r="Q5619" s="45"/>
      <c r="R5619" s="45">
        <f t="shared" si="361"/>
        <v>0</v>
      </c>
    </row>
    <row r="5620" spans="1:18" x14ac:dyDescent="0.25">
      <c r="A5620" s="79"/>
      <c r="B5620" s="2" t="s">
        <v>239</v>
      </c>
      <c r="C5620" s="322"/>
      <c r="D5620" s="322"/>
      <c r="E5620" s="322"/>
      <c r="F5620" s="45">
        <v>0</v>
      </c>
      <c r="G5620" s="45">
        <v>0</v>
      </c>
      <c r="H5620" s="45">
        <v>0</v>
      </c>
      <c r="I5620" s="45">
        <v>0</v>
      </c>
      <c r="J5620" s="45">
        <v>0</v>
      </c>
      <c r="K5620" s="45">
        <v>0</v>
      </c>
      <c r="L5620" s="45">
        <v>0</v>
      </c>
      <c r="M5620" s="45">
        <v>0</v>
      </c>
      <c r="N5620" s="45">
        <v>0</v>
      </c>
      <c r="O5620" s="45">
        <v>21384</v>
      </c>
      <c r="P5620" s="45">
        <v>-21384</v>
      </c>
      <c r="Q5620" s="45"/>
      <c r="R5620" s="45">
        <f t="shared" si="361"/>
        <v>0</v>
      </c>
    </row>
    <row r="5621" spans="1:18" x14ac:dyDescent="0.25">
      <c r="A5621" s="79"/>
      <c r="B5621" s="2" t="s">
        <v>240</v>
      </c>
      <c r="C5621" s="322"/>
      <c r="D5621" s="322"/>
      <c r="E5621" s="322"/>
      <c r="F5621" s="45">
        <v>0</v>
      </c>
      <c r="G5621" s="45">
        <v>0</v>
      </c>
      <c r="H5621" s="45">
        <v>0</v>
      </c>
      <c r="I5621" s="45">
        <v>0</v>
      </c>
      <c r="J5621" s="45">
        <v>0</v>
      </c>
      <c r="K5621" s="45">
        <v>0</v>
      </c>
      <c r="L5621" s="45">
        <v>0</v>
      </c>
      <c r="M5621" s="45">
        <v>0</v>
      </c>
      <c r="N5621" s="45">
        <v>0</v>
      </c>
      <c r="O5621" s="45">
        <v>257794.6</v>
      </c>
      <c r="P5621" s="45">
        <v>-257794.6</v>
      </c>
      <c r="Q5621" s="45"/>
      <c r="R5621" s="45">
        <f t="shared" si="361"/>
        <v>0</v>
      </c>
    </row>
    <row r="5622" spans="1:18" x14ac:dyDescent="0.25">
      <c r="A5622" s="79"/>
      <c r="B5622" s="2" t="s">
        <v>241</v>
      </c>
      <c r="C5622" s="322"/>
      <c r="D5622" s="322"/>
      <c r="E5622" s="322"/>
      <c r="F5622" s="45">
        <v>0</v>
      </c>
      <c r="G5622" s="45">
        <v>0</v>
      </c>
      <c r="H5622" s="45">
        <v>0</v>
      </c>
      <c r="I5622" s="45">
        <v>0</v>
      </c>
      <c r="J5622" s="45">
        <v>0</v>
      </c>
      <c r="K5622" s="45">
        <v>0</v>
      </c>
      <c r="L5622" s="45">
        <v>0</v>
      </c>
      <c r="M5622" s="45">
        <v>0</v>
      </c>
      <c r="N5622" s="45">
        <v>0</v>
      </c>
      <c r="O5622" s="45">
        <v>154.57</v>
      </c>
      <c r="P5622" s="45">
        <v>-154.57</v>
      </c>
      <c r="Q5622" s="45"/>
      <c r="R5622" s="45">
        <f t="shared" si="361"/>
        <v>0</v>
      </c>
    </row>
    <row r="5623" spans="1:18" x14ac:dyDescent="0.25">
      <c r="A5623" s="79"/>
      <c r="B5623" s="2" t="s">
        <v>242</v>
      </c>
      <c r="C5623" s="322"/>
      <c r="D5623" s="322"/>
      <c r="E5623" s="322"/>
      <c r="F5623" s="45">
        <v>0</v>
      </c>
      <c r="G5623" s="45">
        <v>0</v>
      </c>
      <c r="H5623" s="45">
        <v>0</v>
      </c>
      <c r="I5623" s="45">
        <v>0</v>
      </c>
      <c r="J5623" s="45">
        <v>0</v>
      </c>
      <c r="K5623" s="45">
        <v>0</v>
      </c>
      <c r="L5623" s="45">
        <v>0</v>
      </c>
      <c r="M5623" s="45">
        <v>0</v>
      </c>
      <c r="N5623" s="45">
        <v>0</v>
      </c>
      <c r="O5623" s="45">
        <v>178038.39999999999</v>
      </c>
      <c r="P5623" s="45">
        <v>-178038.39999999999</v>
      </c>
      <c r="Q5623" s="45"/>
      <c r="R5623" s="45">
        <f t="shared" si="361"/>
        <v>0</v>
      </c>
    </row>
    <row r="5624" spans="1:18" x14ac:dyDescent="0.25">
      <c r="A5624" s="79"/>
      <c r="B5624" s="2" t="s">
        <v>243</v>
      </c>
      <c r="C5624" s="322"/>
      <c r="D5624" s="322"/>
      <c r="E5624" s="322"/>
      <c r="F5624" s="45">
        <v>0</v>
      </c>
      <c r="G5624" s="45">
        <v>0</v>
      </c>
      <c r="H5624" s="45">
        <v>0</v>
      </c>
      <c r="I5624" s="45">
        <v>0</v>
      </c>
      <c r="J5624" s="45">
        <v>0</v>
      </c>
      <c r="K5624" s="45">
        <v>0</v>
      </c>
      <c r="L5624" s="45">
        <v>0</v>
      </c>
      <c r="M5624" s="45">
        <v>0</v>
      </c>
      <c r="N5624" s="45">
        <v>0</v>
      </c>
      <c r="O5624" s="45">
        <v>39996.1</v>
      </c>
      <c r="P5624" s="45">
        <v>-39996.1</v>
      </c>
      <c r="Q5624" s="45"/>
      <c r="R5624" s="45">
        <f t="shared" si="361"/>
        <v>0</v>
      </c>
    </row>
    <row r="5625" spans="1:18" x14ac:dyDescent="0.25">
      <c r="A5625" s="79"/>
      <c r="B5625" s="2" t="s">
        <v>244</v>
      </c>
      <c r="C5625" s="322"/>
      <c r="D5625" s="322"/>
      <c r="E5625" s="322"/>
      <c r="F5625" s="45">
        <v>0</v>
      </c>
      <c r="G5625" s="45">
        <v>0</v>
      </c>
      <c r="H5625" s="45">
        <v>0</v>
      </c>
      <c r="I5625" s="45">
        <v>0</v>
      </c>
      <c r="J5625" s="45">
        <v>0</v>
      </c>
      <c r="K5625" s="45">
        <v>0</v>
      </c>
      <c r="L5625" s="45">
        <v>0</v>
      </c>
      <c r="M5625" s="45">
        <v>0</v>
      </c>
      <c r="N5625" s="45">
        <v>0</v>
      </c>
      <c r="O5625" s="45">
        <v>91999.99</v>
      </c>
      <c r="P5625" s="45">
        <v>-91999.99</v>
      </c>
      <c r="Q5625" s="45"/>
      <c r="R5625" s="45">
        <f t="shared" si="361"/>
        <v>0</v>
      </c>
    </row>
    <row r="5626" spans="1:18" x14ac:dyDescent="0.25">
      <c r="A5626" s="79"/>
      <c r="B5626" s="2" t="s">
        <v>228</v>
      </c>
      <c r="C5626" s="322"/>
      <c r="D5626" s="322"/>
      <c r="E5626" s="322"/>
      <c r="F5626" s="45">
        <v>0</v>
      </c>
      <c r="G5626" s="45">
        <v>0</v>
      </c>
      <c r="H5626" s="45">
        <v>0</v>
      </c>
      <c r="I5626" s="45">
        <v>0</v>
      </c>
      <c r="J5626" s="45">
        <v>0</v>
      </c>
      <c r="K5626" s="45">
        <v>0</v>
      </c>
      <c r="L5626" s="45">
        <v>0</v>
      </c>
      <c r="M5626" s="45">
        <v>0</v>
      </c>
      <c r="N5626" s="45">
        <v>0</v>
      </c>
      <c r="O5626" s="45">
        <v>117366.39</v>
      </c>
      <c r="P5626" s="45">
        <v>0</v>
      </c>
      <c r="Q5626" s="45"/>
      <c r="R5626" s="45">
        <f t="shared" si="361"/>
        <v>117366.39</v>
      </c>
    </row>
    <row r="5627" spans="1:18" x14ac:dyDescent="0.25">
      <c r="A5627" s="79" t="s">
        <v>89</v>
      </c>
      <c r="B5627" s="2" t="s">
        <v>90</v>
      </c>
      <c r="C5627" s="322"/>
      <c r="D5627" s="322"/>
      <c r="E5627" s="322"/>
      <c r="F5627" s="45">
        <v>0</v>
      </c>
      <c r="G5627" s="45">
        <v>0</v>
      </c>
      <c r="H5627" s="45">
        <v>0</v>
      </c>
      <c r="I5627" s="45">
        <v>0</v>
      </c>
      <c r="J5627" s="45">
        <v>0</v>
      </c>
      <c r="K5627" s="45">
        <v>0</v>
      </c>
      <c r="L5627" s="45">
        <v>0</v>
      </c>
      <c r="M5627" s="45">
        <v>0</v>
      </c>
      <c r="N5627" s="45">
        <v>0</v>
      </c>
      <c r="O5627" s="45">
        <v>0</v>
      </c>
      <c r="P5627" s="45">
        <v>0</v>
      </c>
      <c r="Q5627" s="45"/>
      <c r="R5627" s="45">
        <f t="shared" si="361"/>
        <v>0</v>
      </c>
    </row>
    <row r="5628" spans="1:18" x14ac:dyDescent="0.25">
      <c r="A5628" s="79" t="s">
        <v>91</v>
      </c>
      <c r="B5628" s="2" t="s">
        <v>92</v>
      </c>
      <c r="C5628" s="322"/>
      <c r="D5628" s="322"/>
      <c r="E5628" s="322"/>
      <c r="F5628" s="41">
        <v>0</v>
      </c>
      <c r="G5628" s="41">
        <v>0</v>
      </c>
      <c r="H5628" s="41">
        <v>0</v>
      </c>
      <c r="I5628" s="41">
        <v>0</v>
      </c>
      <c r="J5628" s="41">
        <v>0</v>
      </c>
      <c r="K5628" s="41">
        <v>0</v>
      </c>
      <c r="L5628" s="41">
        <v>0</v>
      </c>
      <c r="M5628" s="41">
        <v>0</v>
      </c>
      <c r="N5628" s="41">
        <v>0</v>
      </c>
      <c r="O5628" s="41">
        <v>0</v>
      </c>
      <c r="P5628" s="41">
        <v>0</v>
      </c>
      <c r="Q5628" s="41"/>
      <c r="R5628" s="41">
        <v>0</v>
      </c>
    </row>
    <row r="5629" spans="1:18" x14ac:dyDescent="0.25">
      <c r="A5629" s="313"/>
      <c r="B5629" s="322" t="s">
        <v>93</v>
      </c>
      <c r="C5629" s="322"/>
      <c r="D5629" s="322" t="s">
        <v>94</v>
      </c>
      <c r="E5629" s="322"/>
      <c r="F5629" s="45">
        <v>0</v>
      </c>
      <c r="G5629" s="45">
        <v>0</v>
      </c>
      <c r="H5629" s="45">
        <v>0</v>
      </c>
      <c r="I5629" s="45">
        <v>0</v>
      </c>
      <c r="J5629" s="45">
        <v>0</v>
      </c>
      <c r="K5629" s="45">
        <v>0</v>
      </c>
      <c r="L5629" s="45">
        <v>0</v>
      </c>
      <c r="M5629" s="45">
        <v>0</v>
      </c>
      <c r="N5629" s="45">
        <v>0</v>
      </c>
      <c r="O5629" s="45">
        <v>0</v>
      </c>
      <c r="P5629" s="45">
        <v>0</v>
      </c>
      <c r="Q5629" s="45"/>
      <c r="R5629" s="45">
        <f>SUM(F5629:N5629)</f>
        <v>0</v>
      </c>
    </row>
    <row r="5630" spans="1:18" x14ac:dyDescent="0.25">
      <c r="A5630" s="313"/>
      <c r="B5630" s="322" t="s">
        <v>95</v>
      </c>
      <c r="C5630" s="322"/>
      <c r="D5630" s="322"/>
      <c r="E5630" s="322"/>
      <c r="F5630" s="45">
        <v>0</v>
      </c>
      <c r="G5630" s="45">
        <v>0</v>
      </c>
      <c r="H5630" s="45">
        <v>0</v>
      </c>
      <c r="I5630" s="45">
        <v>0</v>
      </c>
      <c r="J5630" s="45">
        <v>0</v>
      </c>
      <c r="K5630" s="45">
        <v>0</v>
      </c>
      <c r="L5630" s="45">
        <v>0</v>
      </c>
      <c r="M5630" s="45">
        <v>0</v>
      </c>
      <c r="N5630" s="45">
        <v>0</v>
      </c>
      <c r="O5630" s="45">
        <v>0</v>
      </c>
      <c r="P5630" s="45">
        <v>0</v>
      </c>
      <c r="Q5630" s="45"/>
      <c r="R5630" s="45">
        <f>SUM(F5630:N5630)</f>
        <v>0</v>
      </c>
    </row>
    <row r="5631" spans="1:18" x14ac:dyDescent="0.25">
      <c r="A5631" s="79" t="s">
        <v>96</v>
      </c>
      <c r="B5631" s="326" t="s">
        <v>97</v>
      </c>
      <c r="C5631" s="322"/>
      <c r="D5631" s="322"/>
      <c r="E5631" s="322"/>
      <c r="F5631" s="41">
        <v>0</v>
      </c>
      <c r="G5631" s="41">
        <v>0</v>
      </c>
      <c r="H5631" s="41">
        <v>0</v>
      </c>
      <c r="I5631" s="41">
        <v>0</v>
      </c>
      <c r="J5631" s="41">
        <v>0</v>
      </c>
      <c r="K5631" s="41">
        <v>0</v>
      </c>
      <c r="L5631" s="41">
        <v>0</v>
      </c>
      <c r="M5631" s="41">
        <v>0</v>
      </c>
      <c r="N5631" s="41">
        <v>0</v>
      </c>
      <c r="O5631" s="41">
        <v>0</v>
      </c>
      <c r="P5631" s="41">
        <v>0</v>
      </c>
      <c r="Q5631" s="41"/>
      <c r="R5631" s="41">
        <v>0</v>
      </c>
    </row>
    <row r="5632" spans="1:18" x14ac:dyDescent="0.25">
      <c r="A5632" s="313"/>
      <c r="B5632" s="322" t="s">
        <v>98</v>
      </c>
      <c r="C5632" s="322"/>
      <c r="D5632" s="322"/>
      <c r="E5632" s="322"/>
      <c r="F5632" s="45">
        <v>0</v>
      </c>
      <c r="G5632" s="45">
        <v>0</v>
      </c>
      <c r="H5632" s="45">
        <v>0</v>
      </c>
      <c r="I5632" s="45">
        <v>0</v>
      </c>
      <c r="J5632" s="45">
        <v>0</v>
      </c>
      <c r="K5632" s="45">
        <v>0</v>
      </c>
      <c r="L5632" s="45">
        <v>0</v>
      </c>
      <c r="M5632" s="45">
        <v>0</v>
      </c>
      <c r="N5632" s="45">
        <v>0</v>
      </c>
      <c r="O5632" s="45">
        <v>0</v>
      </c>
      <c r="P5632" s="45">
        <v>0</v>
      </c>
      <c r="Q5632" s="45"/>
      <c r="R5632" s="45">
        <v>0</v>
      </c>
    </row>
    <row r="5633" spans="1:18" x14ac:dyDescent="0.25">
      <c r="A5633" s="313"/>
      <c r="B5633" s="322" t="s">
        <v>99</v>
      </c>
      <c r="C5633" s="322"/>
      <c r="D5633" s="322"/>
      <c r="E5633" s="322"/>
      <c r="F5633" s="45">
        <v>0</v>
      </c>
      <c r="G5633" s="45">
        <v>0</v>
      </c>
      <c r="H5633" s="45">
        <v>0</v>
      </c>
      <c r="I5633" s="45">
        <v>0</v>
      </c>
      <c r="J5633" s="45">
        <v>0</v>
      </c>
      <c r="K5633" s="45">
        <v>0</v>
      </c>
      <c r="L5633" s="45">
        <v>0</v>
      </c>
      <c r="M5633" s="45">
        <v>0</v>
      </c>
      <c r="N5633" s="45">
        <v>0</v>
      </c>
      <c r="O5633" s="45">
        <v>0</v>
      </c>
      <c r="P5633" s="45">
        <v>0</v>
      </c>
      <c r="Q5633" s="45"/>
      <c r="R5633" s="45">
        <v>0</v>
      </c>
    </row>
    <row r="5634" spans="1:18" x14ac:dyDescent="0.25">
      <c r="A5634" s="79" t="s">
        <v>100</v>
      </c>
      <c r="B5634" s="2" t="s">
        <v>101</v>
      </c>
      <c r="C5634" s="322"/>
      <c r="D5634" s="322"/>
      <c r="E5634" s="322"/>
      <c r="F5634" s="41">
        <v>0</v>
      </c>
      <c r="G5634" s="41">
        <v>0</v>
      </c>
      <c r="H5634" s="41">
        <v>0</v>
      </c>
      <c r="I5634" s="41">
        <v>0</v>
      </c>
      <c r="J5634" s="41">
        <v>0</v>
      </c>
      <c r="K5634" s="41">
        <v>0</v>
      </c>
      <c r="L5634" s="41">
        <v>0</v>
      </c>
      <c r="M5634" s="41">
        <v>0</v>
      </c>
      <c r="N5634" s="41">
        <v>0</v>
      </c>
      <c r="O5634" s="41">
        <v>0</v>
      </c>
      <c r="P5634" s="41">
        <v>0</v>
      </c>
      <c r="Q5634" s="41"/>
      <c r="R5634" s="41">
        <v>0</v>
      </c>
    </row>
    <row r="5635" spans="1:18" x14ac:dyDescent="0.25">
      <c r="A5635" s="313"/>
      <c r="B5635" s="327" t="s">
        <v>102</v>
      </c>
      <c r="C5635" s="322"/>
      <c r="D5635" s="322"/>
      <c r="E5635" s="322"/>
      <c r="F5635" s="45">
        <v>0</v>
      </c>
      <c r="G5635" s="45">
        <v>0</v>
      </c>
      <c r="H5635" s="45">
        <v>0</v>
      </c>
      <c r="I5635" s="45">
        <v>0</v>
      </c>
      <c r="J5635" s="45">
        <v>0</v>
      </c>
      <c r="K5635" s="45">
        <v>0</v>
      </c>
      <c r="L5635" s="45">
        <v>0</v>
      </c>
      <c r="M5635" s="45">
        <v>0</v>
      </c>
      <c r="N5635" s="45">
        <v>0</v>
      </c>
      <c r="O5635" s="45">
        <v>0</v>
      </c>
      <c r="P5635" s="45">
        <v>0</v>
      </c>
      <c r="Q5635" s="45"/>
      <c r="R5635" s="45">
        <v>0</v>
      </c>
    </row>
    <row r="5636" spans="1:18" x14ac:dyDescent="0.25">
      <c r="A5636" s="313"/>
      <c r="B5636" s="327" t="s">
        <v>103</v>
      </c>
      <c r="C5636" s="322"/>
      <c r="D5636" s="322"/>
      <c r="E5636" s="322"/>
      <c r="F5636" s="64">
        <v>0</v>
      </c>
      <c r="G5636" s="64">
        <v>1</v>
      </c>
      <c r="H5636" s="64">
        <v>1</v>
      </c>
      <c r="I5636" s="64">
        <v>1</v>
      </c>
      <c r="J5636" s="64">
        <v>0</v>
      </c>
      <c r="K5636" s="64">
        <v>0</v>
      </c>
      <c r="L5636" s="64">
        <v>0</v>
      </c>
      <c r="M5636" s="64">
        <v>0</v>
      </c>
      <c r="N5636" s="64">
        <v>0</v>
      </c>
      <c r="O5636" s="64">
        <v>0</v>
      </c>
      <c r="P5636" s="64">
        <v>0</v>
      </c>
      <c r="Q5636" s="64"/>
      <c r="R5636" s="64">
        <v>0</v>
      </c>
    </row>
    <row r="5637" spans="1:18" x14ac:dyDescent="0.25">
      <c r="A5637" s="313"/>
      <c r="B5637" s="2" t="s">
        <v>104</v>
      </c>
      <c r="C5637" s="322"/>
      <c r="D5637" s="322"/>
      <c r="E5637" s="322"/>
      <c r="F5637" s="41">
        <f t="shared" ref="F5637:R5637" si="362">+F5633+F5632+F5631+F5630+F5628+F5627</f>
        <v>0</v>
      </c>
      <c r="G5637" s="41">
        <f t="shared" si="362"/>
        <v>0</v>
      </c>
      <c r="H5637" s="41">
        <f t="shared" si="362"/>
        <v>0</v>
      </c>
      <c r="I5637" s="41">
        <f t="shared" si="362"/>
        <v>0</v>
      </c>
      <c r="J5637" s="41">
        <f t="shared" si="362"/>
        <v>0</v>
      </c>
      <c r="K5637" s="41">
        <f t="shared" si="362"/>
        <v>0</v>
      </c>
      <c r="L5637" s="41">
        <f t="shared" si="362"/>
        <v>0</v>
      </c>
      <c r="M5637" s="41">
        <f t="shared" si="362"/>
        <v>0</v>
      </c>
      <c r="N5637" s="41">
        <f t="shared" si="362"/>
        <v>0</v>
      </c>
      <c r="O5637" s="41">
        <f t="shared" si="362"/>
        <v>0</v>
      </c>
      <c r="P5637" s="41">
        <f t="shared" si="362"/>
        <v>0</v>
      </c>
      <c r="Q5637" s="41"/>
      <c r="R5637" s="41">
        <f t="shared" si="362"/>
        <v>0</v>
      </c>
    </row>
    <row r="5638" spans="1:18" x14ac:dyDescent="0.25">
      <c r="A5638" s="313"/>
      <c r="B5638" s="2"/>
      <c r="C5638" s="322"/>
      <c r="D5638" s="322"/>
      <c r="E5638" s="322"/>
      <c r="F5638" s="41"/>
      <c r="G5638" s="41"/>
      <c r="H5638" s="41"/>
      <c r="I5638" s="41"/>
      <c r="J5638" s="41"/>
      <c r="K5638" s="41"/>
      <c r="L5638" s="41"/>
      <c r="M5638" s="41"/>
      <c r="N5638" s="41"/>
      <c r="O5638" s="41"/>
      <c r="P5638" s="41"/>
      <c r="Q5638" s="41"/>
      <c r="R5638" s="41"/>
    </row>
    <row r="5639" spans="1:18" x14ac:dyDescent="0.25">
      <c r="A5639" s="325"/>
      <c r="B5639" s="325"/>
      <c r="C5639" s="325"/>
      <c r="D5639" s="325"/>
      <c r="E5639" s="325"/>
      <c r="F5639" s="325"/>
      <c r="G5639" s="325"/>
      <c r="H5639" s="325"/>
      <c r="I5639" s="325"/>
      <c r="J5639" s="325"/>
      <c r="K5639" s="325"/>
      <c r="L5639" s="325"/>
      <c r="M5639" s="325"/>
      <c r="N5639" s="325"/>
      <c r="O5639" s="325"/>
      <c r="P5639" s="325"/>
      <c r="Q5639" s="325"/>
      <c r="R5639" s="325"/>
    </row>
    <row r="5640" spans="1:18" ht="15.75" thickBot="1" x14ac:dyDescent="0.3">
      <c r="A5640" s="322"/>
      <c r="B5640" s="2" t="s">
        <v>105</v>
      </c>
      <c r="C5640" s="322"/>
      <c r="D5640" s="322"/>
      <c r="E5640" s="322"/>
      <c r="F5640" s="65">
        <f>+F5637+F5608+F5612+F5613</f>
        <v>26071300.649999995</v>
      </c>
      <c r="G5640" s="65">
        <f>+G5637+G5608+G5612+G5613</f>
        <v>23466666.790000003</v>
      </c>
      <c r="H5640" s="65">
        <f>+H5637+H5608+H5612+H5613+H5614+H5615+H5616</f>
        <v>25470770.82</v>
      </c>
      <c r="I5640" s="65">
        <f>+I5637+I5608+I5612+I5613+I5614+I5615+I5616</f>
        <v>27773692.189999994</v>
      </c>
      <c r="J5640" s="65">
        <f>+J5637+J5608+J5612+J5613+J5614+J5615+J5616+J5617+J5618</f>
        <v>45704601.809999995</v>
      </c>
      <c r="K5640" s="65">
        <f>+K5637+K5608+K5612+K5613+K5614+K5615+K5616+K5617+K5618</f>
        <v>24861127.640000001</v>
      </c>
      <c r="L5640" s="65">
        <f>+L5637+L5608+L5612+L5613+L5614+L5615+L5616+L5617+L5618</f>
        <v>26599315.489999998</v>
      </c>
      <c r="M5640" s="65">
        <f>+M5637+M5608+M5612+M5613+M5614+M5615+M5616+M5617+M5618+M5611+M5610</f>
        <v>32208659.18</v>
      </c>
      <c r="N5640" s="65">
        <f>+N5637+N5608+N5612+N5613+N5614+N5615+N5616+N5617+N5618+N5611+N5610</f>
        <v>31348998.179999996</v>
      </c>
      <c r="O5640" s="65">
        <f>+O5637+O5608+O5612+O5613+O5614+O5615+O5616+O5617+O5618+O5611+O5610+O5619+O5620+O5621+O5622+O5623+O5624+O5625+O5626</f>
        <v>39152617.43</v>
      </c>
      <c r="P5640" s="65">
        <f>+P5637+P5608+P5612+P5613+P5614+P5615+P5616+P5617+P5618+P5611+P5610+P5619+P5620+P5621+P5622+P5623+P5624+P5625+P5626</f>
        <v>46897257.559999995</v>
      </c>
      <c r="Q5640" s="65"/>
      <c r="R5640" s="65">
        <f>SUM(R5610:R5626)+R5608</f>
        <v>349555007.73999989</v>
      </c>
    </row>
    <row r="5641" spans="1:18" ht="15.75" thickTop="1" x14ac:dyDescent="0.25">
      <c r="A5641" s="322"/>
      <c r="B5641" s="2"/>
      <c r="C5641" s="322"/>
      <c r="D5641" s="322"/>
      <c r="E5641" s="322"/>
      <c r="F5641" s="41"/>
      <c r="G5641" s="41"/>
      <c r="H5641" s="41"/>
      <c r="I5641" s="41"/>
      <c r="J5641" s="41"/>
      <c r="K5641" s="41"/>
      <c r="L5641" s="41"/>
      <c r="M5641" s="41"/>
      <c r="N5641" s="41"/>
      <c r="O5641" s="41"/>
      <c r="P5641" s="41"/>
      <c r="Q5641" s="41"/>
      <c r="R5641" s="325"/>
    </row>
    <row r="5642" spans="1:18" x14ac:dyDescent="0.25">
      <c r="A5642" s="322"/>
      <c r="B5642" s="2"/>
      <c r="C5642" s="322"/>
      <c r="D5642" s="322"/>
      <c r="E5642" s="322"/>
      <c r="F5642" s="41"/>
      <c r="G5642" s="41"/>
      <c r="H5642" s="41"/>
      <c r="I5642" s="41"/>
      <c r="J5642" s="41"/>
      <c r="K5642" s="41"/>
      <c r="L5642" s="41"/>
      <c r="M5642" s="41"/>
      <c r="N5642" s="41"/>
      <c r="O5642" s="41"/>
      <c r="P5642" s="41"/>
      <c r="Q5642" s="41"/>
      <c r="R5642" s="45"/>
    </row>
    <row r="5643" spans="1:18" x14ac:dyDescent="0.25">
      <c r="A5643" s="322"/>
      <c r="B5643" s="2"/>
      <c r="C5643" s="322"/>
      <c r="D5643" s="322"/>
      <c r="E5643" s="322"/>
      <c r="F5643" s="41" t="s">
        <v>199</v>
      </c>
      <c r="G5643" s="325"/>
      <c r="H5643" s="325"/>
      <c r="I5643" s="325"/>
      <c r="J5643" s="325"/>
      <c r="K5643" s="325"/>
      <c r="L5643" s="325"/>
      <c r="M5643" s="325"/>
      <c r="N5643" s="325"/>
      <c r="O5643" s="325"/>
      <c r="P5643" s="325"/>
      <c r="Q5643" s="325"/>
      <c r="R5643" s="324"/>
    </row>
    <row r="5644" spans="1:18" x14ac:dyDescent="0.25">
      <c r="A5644" s="416" t="s">
        <v>106</v>
      </c>
      <c r="B5644" s="416"/>
      <c r="C5644" s="416"/>
      <c r="D5644" s="416"/>
      <c r="E5644" s="416" t="s">
        <v>107</v>
      </c>
      <c r="F5644" s="416"/>
      <c r="G5644" s="416"/>
      <c r="H5644" s="389"/>
      <c r="I5644" s="389"/>
      <c r="J5644" s="389"/>
      <c r="K5644" s="389"/>
      <c r="L5644" s="389"/>
      <c r="M5644" s="389"/>
      <c r="N5644" s="389"/>
      <c r="O5644" s="389"/>
      <c r="P5644" s="389"/>
      <c r="Q5644" s="389"/>
      <c r="R5644" s="324"/>
    </row>
    <row r="5645" spans="1:18" x14ac:dyDescent="0.25">
      <c r="A5645" s="329"/>
      <c r="B5645" s="3"/>
      <c r="C5645" s="3"/>
      <c r="D5645" s="325"/>
      <c r="E5645" s="325"/>
      <c r="F5645" s="3"/>
      <c r="G5645" s="345"/>
      <c r="H5645" s="345"/>
      <c r="I5645" s="345"/>
      <c r="J5645" s="345"/>
      <c r="K5645" s="345"/>
      <c r="L5645" s="345"/>
      <c r="M5645" s="345"/>
      <c r="N5645" s="345"/>
      <c r="O5645" s="345"/>
      <c r="P5645" s="369"/>
      <c r="Q5645" s="369"/>
    </row>
    <row r="5646" spans="1:18" x14ac:dyDescent="0.25">
      <c r="A5646" s="3"/>
      <c r="B5646" s="3"/>
      <c r="C5646" s="3"/>
      <c r="D5646" s="325"/>
      <c r="E5646" s="325"/>
      <c r="F5646" s="3"/>
      <c r="G5646" s="3"/>
      <c r="H5646" s="3"/>
      <c r="I5646" s="3"/>
      <c r="J5646" s="3"/>
      <c r="K5646" s="3"/>
      <c r="L5646" s="3"/>
      <c r="M5646" s="391"/>
      <c r="N5646" s="391"/>
      <c r="O5646" s="391"/>
    </row>
    <row r="5647" spans="1:18" x14ac:dyDescent="0.25">
      <c r="A5647" s="412" t="s">
        <v>227</v>
      </c>
      <c r="B5647" s="412"/>
      <c r="C5647" s="412"/>
      <c r="D5647" s="412"/>
      <c r="E5647" s="413" t="s">
        <v>223</v>
      </c>
      <c r="F5647" s="413"/>
      <c r="G5647" s="413"/>
      <c r="H5647" s="390"/>
      <c r="I5647" s="325"/>
      <c r="J5647" s="325"/>
      <c r="K5647" s="325"/>
    </row>
    <row r="5648" spans="1:18" x14ac:dyDescent="0.25">
      <c r="A5648" s="414" t="s">
        <v>108</v>
      </c>
      <c r="B5648" s="414"/>
      <c r="C5648" s="414"/>
      <c r="D5648" s="414"/>
      <c r="E5648" s="415" t="s">
        <v>224</v>
      </c>
      <c r="F5648" s="415"/>
      <c r="G5648" s="415"/>
      <c r="L5648" s="28"/>
    </row>
    <row r="5673" spans="1:18" ht="18" x14ac:dyDescent="0.25">
      <c r="A5673" s="312"/>
      <c r="B5673" s="312"/>
      <c r="C5673" s="312"/>
      <c r="D5673" s="312"/>
      <c r="E5673" s="312"/>
      <c r="F5673" s="312"/>
      <c r="G5673" s="312"/>
      <c r="H5673" s="312"/>
      <c r="I5673" s="312"/>
    </row>
    <row r="5674" spans="1:18" x14ac:dyDescent="0.25">
      <c r="A5674" s="409" t="s">
        <v>0</v>
      </c>
      <c r="B5674" s="409"/>
      <c r="C5674" s="409"/>
      <c r="D5674" s="409"/>
      <c r="E5674" s="409"/>
      <c r="F5674" s="409"/>
      <c r="G5674" s="409"/>
      <c r="H5674" s="409"/>
      <c r="I5674" s="409"/>
      <c r="J5674" s="409"/>
      <c r="K5674" s="409"/>
      <c r="L5674" s="409"/>
      <c r="M5674" s="409"/>
      <c r="N5674" s="409"/>
      <c r="O5674" s="409"/>
      <c r="P5674" s="409"/>
      <c r="Q5674" s="409"/>
      <c r="R5674" s="409"/>
    </row>
    <row r="5675" spans="1:18" x14ac:dyDescent="0.25">
      <c r="A5675" s="410" t="s">
        <v>229</v>
      </c>
      <c r="B5675" s="410"/>
      <c r="C5675" s="410"/>
      <c r="D5675" s="410"/>
      <c r="E5675" s="410"/>
      <c r="F5675" s="410"/>
      <c r="G5675" s="410"/>
      <c r="H5675" s="410"/>
      <c r="I5675" s="410"/>
      <c r="J5675" s="410"/>
      <c r="K5675" s="410"/>
      <c r="L5675" s="410"/>
      <c r="M5675" s="410"/>
      <c r="N5675" s="410"/>
      <c r="O5675" s="410"/>
      <c r="P5675" s="410"/>
      <c r="Q5675" s="410"/>
      <c r="R5675" s="410"/>
    </row>
    <row r="5676" spans="1:18" x14ac:dyDescent="0.25">
      <c r="A5676" s="32" t="s">
        <v>3</v>
      </c>
      <c r="B5676" s="33" t="s">
        <v>4</v>
      </c>
      <c r="C5676" s="5"/>
      <c r="D5676" s="5"/>
      <c r="E5676" s="6"/>
      <c r="F5676" s="250" t="s">
        <v>5</v>
      </c>
      <c r="G5676" s="251" t="s">
        <v>6</v>
      </c>
      <c r="H5676" s="348" t="s">
        <v>109</v>
      </c>
      <c r="I5676" s="354" t="s">
        <v>141</v>
      </c>
      <c r="J5676" s="354" t="s">
        <v>142</v>
      </c>
      <c r="K5676" s="354" t="s">
        <v>143</v>
      </c>
      <c r="L5676" s="354" t="s">
        <v>144</v>
      </c>
      <c r="M5676" s="354" t="s">
        <v>153</v>
      </c>
      <c r="N5676" s="354" t="s">
        <v>157</v>
      </c>
      <c r="O5676" s="354" t="s">
        <v>158</v>
      </c>
      <c r="P5676" s="354" t="s">
        <v>169</v>
      </c>
      <c r="Q5676" s="354" t="s">
        <v>178</v>
      </c>
      <c r="R5676" s="252" t="s">
        <v>7</v>
      </c>
    </row>
    <row r="5677" spans="1:18" x14ac:dyDescent="0.25">
      <c r="A5677" s="316" t="s">
        <v>8</v>
      </c>
      <c r="B5677" s="317" t="s">
        <v>9</v>
      </c>
      <c r="C5677" s="317"/>
      <c r="D5677" s="40"/>
      <c r="E5677" s="40"/>
      <c r="F5677" s="41">
        <f t="shared" ref="F5677:M5677" si="363">SUM(F5678:F5682)</f>
        <v>18623980.59</v>
      </c>
      <c r="G5677" s="41">
        <f t="shared" si="363"/>
        <v>20094134.43</v>
      </c>
      <c r="H5677" s="41">
        <f t="shared" si="363"/>
        <v>20699864.780000001</v>
      </c>
      <c r="I5677" s="41">
        <f t="shared" si="363"/>
        <v>21305145.949999999</v>
      </c>
      <c r="J5677" s="41">
        <f t="shared" si="363"/>
        <v>35093298.869999997</v>
      </c>
      <c r="K5677" s="41">
        <f t="shared" si="363"/>
        <v>19243972.210000001</v>
      </c>
      <c r="L5677" s="41">
        <f t="shared" si="363"/>
        <v>20491333.789999999</v>
      </c>
      <c r="M5677" s="41">
        <f t="shared" si="363"/>
        <v>24821593.609999999</v>
      </c>
      <c r="N5677" s="41">
        <f>SUM(N5678:N5682)</f>
        <v>18821019.859999999</v>
      </c>
      <c r="O5677" s="41">
        <f>SUM(O5678:O5682)</f>
        <v>35293100.259999998</v>
      </c>
      <c r="P5677" s="41">
        <f>SUM(P5678:P5682)</f>
        <v>39752303.049999997</v>
      </c>
      <c r="Q5677" s="41">
        <f>SUM(Q5678:Q5682)</f>
        <v>36225521.020000003</v>
      </c>
      <c r="R5677" s="41">
        <f>+R5678+R5679+R5680+R5681+R5682</f>
        <v>310465268.41999996</v>
      </c>
    </row>
    <row r="5678" spans="1:18" x14ac:dyDescent="0.25">
      <c r="A5678" s="313"/>
      <c r="B5678" s="314" t="s">
        <v>10</v>
      </c>
      <c r="C5678" s="315"/>
      <c r="D5678" s="315"/>
      <c r="E5678" s="40"/>
      <c r="F5678" s="45">
        <v>15498663.82</v>
      </c>
      <c r="G5678" s="45">
        <v>17005330.489999998</v>
      </c>
      <c r="H5678" s="45">
        <v>17606859.66</v>
      </c>
      <c r="I5678" s="45">
        <v>18184491.079999998</v>
      </c>
      <c r="J5678" s="45">
        <v>17215245.579999998</v>
      </c>
      <c r="K5678" s="45">
        <v>16144830.49</v>
      </c>
      <c r="L5678" s="45">
        <v>17362417.469999999</v>
      </c>
      <c r="M5678" s="45">
        <v>21693141.989999998</v>
      </c>
      <c r="N5678" s="45">
        <v>15670518.539999999</v>
      </c>
      <c r="O5678" s="45">
        <v>17098947.16</v>
      </c>
      <c r="P5678" s="45">
        <v>36110458.289999999</v>
      </c>
      <c r="Q5678" s="45">
        <v>17175613.82</v>
      </c>
      <c r="R5678" s="45">
        <f>SUM(F5678:Q5678)</f>
        <v>226766518.38999996</v>
      </c>
    </row>
    <row r="5679" spans="1:18" x14ac:dyDescent="0.25">
      <c r="A5679" s="313"/>
      <c r="B5679" s="314" t="s">
        <v>11</v>
      </c>
      <c r="C5679" s="315"/>
      <c r="D5679" s="315"/>
      <c r="E5679" s="40"/>
      <c r="F5679" s="45">
        <v>740000</v>
      </c>
      <c r="G5679" s="45">
        <v>700000</v>
      </c>
      <c r="H5679" s="45">
        <v>735000</v>
      </c>
      <c r="I5679" s="45">
        <v>735000</v>
      </c>
      <c r="J5679" s="45">
        <v>15482441.92</v>
      </c>
      <c r="K5679" s="45">
        <v>725000</v>
      </c>
      <c r="L5679" s="45">
        <v>740000</v>
      </c>
      <c r="M5679" s="45">
        <v>740000</v>
      </c>
      <c r="N5679" s="45">
        <v>740000</v>
      </c>
      <c r="O5679" s="45">
        <v>15798988.810000001</v>
      </c>
      <c r="P5679" s="45">
        <v>1229218.05</v>
      </c>
      <c r="Q5679" s="45">
        <v>16637280.49</v>
      </c>
      <c r="R5679" s="45">
        <f>SUM(F5679:Q5679)</f>
        <v>55002929.270000003</v>
      </c>
    </row>
    <row r="5680" spans="1:18" x14ac:dyDescent="0.25">
      <c r="A5680" s="313"/>
      <c r="B5680" s="314" t="s">
        <v>212</v>
      </c>
      <c r="C5680" s="318"/>
      <c r="D5680" s="318"/>
      <c r="E5680" s="40"/>
      <c r="F5680" s="45">
        <v>0</v>
      </c>
      <c r="G5680" s="45">
        <v>0</v>
      </c>
      <c r="H5680" s="45">
        <v>0</v>
      </c>
      <c r="I5680" s="45">
        <v>0</v>
      </c>
      <c r="J5680" s="45">
        <v>0</v>
      </c>
      <c r="K5680" s="45">
        <v>0</v>
      </c>
      <c r="L5680" s="45">
        <v>0</v>
      </c>
      <c r="M5680" s="45">
        <v>0</v>
      </c>
      <c r="N5680" s="45">
        <v>0</v>
      </c>
      <c r="O5680" s="45">
        <v>0</v>
      </c>
      <c r="P5680" s="45">
        <v>0</v>
      </c>
      <c r="Q5680" s="45">
        <v>0</v>
      </c>
      <c r="R5680" s="45">
        <f>SUM(F5680:Q5680)</f>
        <v>0</v>
      </c>
    </row>
    <row r="5681" spans="1:18" x14ac:dyDescent="0.25">
      <c r="A5681" s="313"/>
      <c r="B5681" s="314" t="s">
        <v>213</v>
      </c>
      <c r="C5681" s="318"/>
      <c r="D5681" s="318"/>
      <c r="E5681" s="40"/>
      <c r="F5681" s="45">
        <v>0</v>
      </c>
      <c r="G5681" s="45">
        <v>0</v>
      </c>
      <c r="H5681" s="45">
        <v>0</v>
      </c>
      <c r="I5681" s="45">
        <v>0</v>
      </c>
      <c r="J5681" s="45">
        <v>0</v>
      </c>
      <c r="K5681" s="45">
        <v>0</v>
      </c>
      <c r="L5681" s="45">
        <v>0</v>
      </c>
      <c r="M5681" s="45">
        <v>0</v>
      </c>
      <c r="N5681" s="45">
        <v>0</v>
      </c>
      <c r="O5681" s="45">
        <v>0</v>
      </c>
      <c r="P5681" s="45">
        <v>0</v>
      </c>
      <c r="Q5681" s="45">
        <v>0</v>
      </c>
      <c r="R5681" s="45">
        <f>SUM(F5681:Q5681)</f>
        <v>0</v>
      </c>
    </row>
    <row r="5682" spans="1:18" x14ac:dyDescent="0.25">
      <c r="A5682" s="313"/>
      <c r="B5682" s="401" t="s">
        <v>214</v>
      </c>
      <c r="C5682" s="401"/>
      <c r="D5682" s="401"/>
      <c r="E5682" s="40"/>
      <c r="F5682" s="45">
        <v>2385316.77</v>
      </c>
      <c r="G5682" s="45">
        <v>2388803.94</v>
      </c>
      <c r="H5682" s="45">
        <v>2358005.12</v>
      </c>
      <c r="I5682" s="45">
        <v>2385654.87</v>
      </c>
      <c r="J5682" s="45">
        <v>2395611.37</v>
      </c>
      <c r="K5682" s="45">
        <v>2374141.7200000002</v>
      </c>
      <c r="L5682" s="45">
        <v>2388916.3199999998</v>
      </c>
      <c r="M5682" s="45">
        <v>2388451.62</v>
      </c>
      <c r="N5682" s="45">
        <v>2410501.3199999998</v>
      </c>
      <c r="O5682" s="45">
        <v>2395164.29</v>
      </c>
      <c r="P5682" s="45">
        <v>2412626.71</v>
      </c>
      <c r="Q5682" s="45">
        <v>2412626.71</v>
      </c>
      <c r="R5682" s="45">
        <f>SUM(F5682:Q5682)</f>
        <v>28695820.760000002</v>
      </c>
    </row>
    <row r="5683" spans="1:18" x14ac:dyDescent="0.25">
      <c r="A5683" s="316" t="s">
        <v>12</v>
      </c>
      <c r="B5683" s="320" t="s">
        <v>13</v>
      </c>
      <c r="C5683" s="315"/>
      <c r="D5683" s="40"/>
      <c r="E5683" s="40"/>
      <c r="F5683" s="41">
        <f>SUM(F5684:F5693)</f>
        <v>5552129.5299999993</v>
      </c>
      <c r="G5683" s="41">
        <f t="shared" ref="G5683:M5683" si="364">SUM(G5684:G5695)</f>
        <v>1747749.42</v>
      </c>
      <c r="H5683" s="41">
        <f t="shared" si="364"/>
        <v>3658215.06</v>
      </c>
      <c r="I5683" s="41">
        <f t="shared" si="364"/>
        <v>3628142.7399999998</v>
      </c>
      <c r="J5683" s="41">
        <f t="shared" si="364"/>
        <v>2227347.54</v>
      </c>
      <c r="K5683" s="41">
        <f t="shared" si="364"/>
        <v>4773279.9700000007</v>
      </c>
      <c r="L5683" s="41">
        <f t="shared" si="364"/>
        <v>3560473.34</v>
      </c>
      <c r="M5683" s="41">
        <f t="shared" si="364"/>
        <v>3175758.3200000003</v>
      </c>
      <c r="N5683" s="41">
        <f>SUM(N5684:N5695)</f>
        <v>5664546.4399999995</v>
      </c>
      <c r="O5683" s="41">
        <f>SUM(O5684:O5695)</f>
        <v>1686749.79</v>
      </c>
      <c r="P5683" s="41">
        <f>SUM(P5684:P5695)</f>
        <v>6476425.9299999997</v>
      </c>
      <c r="Q5683" s="41">
        <f>SUM(Q5684:Q5695)</f>
        <v>7659249.1899999995</v>
      </c>
      <c r="R5683" s="41">
        <f>SUM(R5684:R5695)</f>
        <v>49810067.269999996</v>
      </c>
    </row>
    <row r="5684" spans="1:18" x14ac:dyDescent="0.25">
      <c r="A5684" s="313"/>
      <c r="B5684" s="314" t="s">
        <v>14</v>
      </c>
      <c r="C5684" s="315"/>
      <c r="D5684" s="315"/>
      <c r="E5684" s="40"/>
      <c r="F5684" s="45">
        <f>1174780.96+0.05</f>
        <v>1174781.01</v>
      </c>
      <c r="G5684" s="45">
        <v>19970.990000000002</v>
      </c>
      <c r="H5684" s="45">
        <v>1046309.13</v>
      </c>
      <c r="I5684" s="45">
        <v>43359.199999999997</v>
      </c>
      <c r="J5684" s="45">
        <v>531923.43000000005</v>
      </c>
      <c r="K5684" s="45">
        <v>807832.19</v>
      </c>
      <c r="L5684" s="45">
        <v>885012.1</v>
      </c>
      <c r="M5684" s="45">
        <v>563383.94999999995</v>
      </c>
      <c r="N5684" s="45">
        <v>638820.96</v>
      </c>
      <c r="O5684" s="45">
        <v>0</v>
      </c>
      <c r="P5684" s="45">
        <v>1730263.01</v>
      </c>
      <c r="Q5684" s="45">
        <v>942678.71</v>
      </c>
      <c r="R5684" s="45">
        <f>SUM(F5684:Q5684)</f>
        <v>8384334.6799999997</v>
      </c>
    </row>
    <row r="5685" spans="1:18" x14ac:dyDescent="0.25">
      <c r="A5685" s="321"/>
      <c r="B5685" s="322" t="s">
        <v>15</v>
      </c>
      <c r="C5685" s="401"/>
      <c r="D5685" s="401"/>
      <c r="E5685" s="40"/>
      <c r="F5685" s="45">
        <v>177000</v>
      </c>
      <c r="G5685" s="45">
        <v>177000</v>
      </c>
      <c r="H5685" s="45">
        <v>230100</v>
      </c>
      <c r="I5685" s="45">
        <v>194700</v>
      </c>
      <c r="J5685" s="45">
        <v>17700</v>
      </c>
      <c r="K5685" s="45">
        <v>194700</v>
      </c>
      <c r="L5685" s="45">
        <v>194700</v>
      </c>
      <c r="M5685" s="45">
        <v>194700</v>
      </c>
      <c r="N5685" s="45">
        <v>371700</v>
      </c>
      <c r="O5685" s="45">
        <v>17700</v>
      </c>
      <c r="P5685" s="45">
        <v>194700</v>
      </c>
      <c r="Q5685" s="45">
        <v>194700</v>
      </c>
      <c r="R5685" s="45">
        <f t="shared" ref="R5685:R5695" si="365">SUM(F5685:Q5685)</f>
        <v>2159400</v>
      </c>
    </row>
    <row r="5686" spans="1:18" x14ac:dyDescent="0.25">
      <c r="A5686" s="313"/>
      <c r="B5686" s="314" t="s">
        <v>16</v>
      </c>
      <c r="C5686" s="315"/>
      <c r="D5686" s="315"/>
      <c r="E5686" s="40"/>
      <c r="F5686" s="45">
        <v>0</v>
      </c>
      <c r="G5686" s="45">
        <v>190315</v>
      </c>
      <c r="H5686" s="45">
        <v>0</v>
      </c>
      <c r="I5686" s="45">
        <v>246555</v>
      </c>
      <c r="J5686" s="45">
        <v>45650</v>
      </c>
      <c r="K5686" s="45">
        <v>434460</v>
      </c>
      <c r="L5686" s="45">
        <v>0</v>
      </c>
      <c r="M5686" s="45">
        <v>204942.5</v>
      </c>
      <c r="N5686" s="45">
        <v>346150</v>
      </c>
      <c r="O5686" s="45">
        <v>97400</v>
      </c>
      <c r="P5686" s="45">
        <v>171020.04</v>
      </c>
      <c r="Q5686" s="45">
        <v>363460.5</v>
      </c>
      <c r="R5686" s="45">
        <f t="shared" si="365"/>
        <v>2099953.04</v>
      </c>
    </row>
    <row r="5687" spans="1:18" x14ac:dyDescent="0.25">
      <c r="A5687" s="313"/>
      <c r="B5687" s="401" t="s">
        <v>17</v>
      </c>
      <c r="C5687" s="401"/>
      <c r="D5687" s="401"/>
      <c r="E5687" s="40"/>
      <c r="F5687" s="45">
        <v>0</v>
      </c>
      <c r="G5687" s="45">
        <v>0</v>
      </c>
      <c r="H5687" s="45">
        <v>50000</v>
      </c>
      <c r="I5687" s="45">
        <v>0</v>
      </c>
      <c r="J5687" s="45">
        <v>0</v>
      </c>
      <c r="K5687" s="45">
        <v>100000</v>
      </c>
      <c r="L5687" s="45">
        <v>0</v>
      </c>
      <c r="M5687" s="45">
        <v>0</v>
      </c>
      <c r="N5687" s="45">
        <v>0</v>
      </c>
      <c r="O5687" s="45">
        <v>0</v>
      </c>
      <c r="P5687" s="45">
        <v>0</v>
      </c>
      <c r="Q5687" s="45">
        <v>0</v>
      </c>
      <c r="R5687" s="45">
        <f t="shared" si="365"/>
        <v>150000</v>
      </c>
    </row>
    <row r="5688" spans="1:18" x14ac:dyDescent="0.25">
      <c r="A5688" s="313"/>
      <c r="B5688" s="314" t="s">
        <v>18</v>
      </c>
      <c r="C5688" s="315"/>
      <c r="D5688" s="315"/>
      <c r="E5688" s="52"/>
      <c r="F5688" s="45">
        <v>1120643.4099999999</v>
      </c>
      <c r="G5688" s="45">
        <v>727643.43</v>
      </c>
      <c r="H5688" s="45">
        <v>898861.43</v>
      </c>
      <c r="I5688" s="45">
        <v>1975184.47</v>
      </c>
      <c r="J5688" s="45">
        <v>1256674.1100000001</v>
      </c>
      <c r="K5688" s="45">
        <v>1418192.51</v>
      </c>
      <c r="L5688" s="45">
        <v>1253198.8999999999</v>
      </c>
      <c r="M5688" s="45">
        <v>1460806.42</v>
      </c>
      <c r="N5688" s="45">
        <v>2199197.73</v>
      </c>
      <c r="O5688" s="45">
        <v>908867.79</v>
      </c>
      <c r="P5688" s="45">
        <v>2709751.58</v>
      </c>
      <c r="Q5688" s="45">
        <v>2221159.38</v>
      </c>
      <c r="R5688" s="45">
        <f t="shared" si="365"/>
        <v>18150181.16</v>
      </c>
    </row>
    <row r="5689" spans="1:18" x14ac:dyDescent="0.25">
      <c r="A5689" s="313"/>
      <c r="B5689" s="314" t="s">
        <v>19</v>
      </c>
      <c r="C5689" s="315"/>
      <c r="D5689" s="315"/>
      <c r="E5689" s="40"/>
      <c r="F5689" s="45">
        <v>2526165.11</v>
      </c>
      <c r="G5689" s="45">
        <v>0</v>
      </c>
      <c r="H5689" s="45">
        <v>209323</v>
      </c>
      <c r="I5689" s="45">
        <v>118940</v>
      </c>
      <c r="J5689" s="45">
        <v>103910</v>
      </c>
      <c r="K5689" s="45">
        <v>103910</v>
      </c>
      <c r="L5689" s="45">
        <v>102731</v>
      </c>
      <c r="M5689" s="45">
        <v>77681</v>
      </c>
      <c r="N5689" s="45">
        <v>0</v>
      </c>
      <c r="O5689" s="45">
        <v>161040</v>
      </c>
      <c r="P5689" s="45">
        <v>77558</v>
      </c>
      <c r="Q5689" s="45">
        <v>900256.72</v>
      </c>
      <c r="R5689" s="45">
        <f t="shared" si="365"/>
        <v>4381514.83</v>
      </c>
    </row>
    <row r="5690" spans="1:18" x14ac:dyDescent="0.25">
      <c r="A5690" s="313"/>
      <c r="B5690" s="314" t="s">
        <v>197</v>
      </c>
      <c r="C5690" s="315"/>
      <c r="D5690" s="315"/>
      <c r="E5690" s="40"/>
      <c r="F5690" s="45">
        <v>0</v>
      </c>
      <c r="G5690" s="45">
        <v>0</v>
      </c>
      <c r="H5690" s="45">
        <v>0</v>
      </c>
      <c r="I5690" s="45">
        <v>0</v>
      </c>
      <c r="J5690" s="45">
        <v>0</v>
      </c>
      <c r="K5690" s="45">
        <v>0</v>
      </c>
      <c r="L5690" s="45">
        <v>0</v>
      </c>
      <c r="M5690" s="45">
        <v>0</v>
      </c>
      <c r="N5690" s="45">
        <v>0</v>
      </c>
      <c r="O5690" s="45">
        <v>0</v>
      </c>
      <c r="P5690" s="45">
        <v>0</v>
      </c>
      <c r="Q5690" s="45">
        <v>0</v>
      </c>
      <c r="R5690" s="45">
        <f t="shared" si="365"/>
        <v>0</v>
      </c>
    </row>
    <row r="5691" spans="1:18" x14ac:dyDescent="0.25">
      <c r="A5691" s="313"/>
      <c r="B5691" s="322" t="s">
        <v>20</v>
      </c>
      <c r="C5691" s="315"/>
      <c r="D5691" s="315"/>
      <c r="E5691" s="40"/>
      <c r="F5691" s="45">
        <v>249830</v>
      </c>
      <c r="G5691" s="45">
        <v>398000</v>
      </c>
      <c r="H5691" s="45">
        <v>249970</v>
      </c>
      <c r="I5691" s="45">
        <v>249950</v>
      </c>
      <c r="J5691" s="45">
        <v>250250</v>
      </c>
      <c r="K5691" s="45">
        <v>251104</v>
      </c>
      <c r="L5691" s="45">
        <v>256555.6</v>
      </c>
      <c r="M5691" s="45">
        <v>238242</v>
      </c>
      <c r="N5691" s="45">
        <v>250471.99</v>
      </c>
      <c r="O5691" s="45">
        <v>250042</v>
      </c>
      <c r="P5691" s="45">
        <v>153500.42000000001</v>
      </c>
      <c r="Q5691" s="45">
        <v>343145.18</v>
      </c>
      <c r="R5691" s="45">
        <f t="shared" si="365"/>
        <v>3141061.19</v>
      </c>
    </row>
    <row r="5692" spans="1:18" x14ac:dyDescent="0.25">
      <c r="A5692" s="313"/>
      <c r="B5692" s="401" t="s">
        <v>21</v>
      </c>
      <c r="C5692" s="401"/>
      <c r="D5692" s="401"/>
      <c r="E5692" s="401"/>
      <c r="F5692" s="45">
        <v>0</v>
      </c>
      <c r="G5692" s="45">
        <v>0</v>
      </c>
      <c r="H5692" s="45">
        <v>0</v>
      </c>
      <c r="I5692" s="45">
        <v>0</v>
      </c>
      <c r="J5692" s="45">
        <v>0</v>
      </c>
      <c r="K5692" s="45">
        <v>0</v>
      </c>
      <c r="L5692" s="45">
        <v>0</v>
      </c>
      <c r="M5692" s="45">
        <v>0</v>
      </c>
      <c r="N5692" s="45">
        <v>0</v>
      </c>
      <c r="O5692" s="45">
        <v>0</v>
      </c>
      <c r="P5692" s="45">
        <v>0</v>
      </c>
      <c r="Q5692" s="45">
        <v>0</v>
      </c>
      <c r="R5692" s="45">
        <f t="shared" si="365"/>
        <v>0</v>
      </c>
    </row>
    <row r="5693" spans="1:18" x14ac:dyDescent="0.25">
      <c r="A5693" s="313"/>
      <c r="B5693" s="322" t="s">
        <v>22</v>
      </c>
      <c r="C5693" s="401"/>
      <c r="D5693" s="401"/>
      <c r="E5693" s="401"/>
      <c r="F5693" s="45">
        <v>303710</v>
      </c>
      <c r="G5693" s="45">
        <v>0</v>
      </c>
      <c r="H5693" s="45">
        <v>274000</v>
      </c>
      <c r="I5693" s="45">
        <v>124000</v>
      </c>
      <c r="J5693" s="45">
        <v>21240</v>
      </c>
      <c r="K5693" s="45">
        <v>452400</v>
      </c>
      <c r="L5693" s="45">
        <v>576250.74</v>
      </c>
      <c r="M5693" s="45">
        <v>436002.45</v>
      </c>
      <c r="N5693" s="45">
        <v>1039940</v>
      </c>
      <c r="O5693" s="45">
        <v>251700</v>
      </c>
      <c r="P5693" s="45">
        <v>1030500</v>
      </c>
      <c r="Q5693" s="45">
        <v>1278827.95</v>
      </c>
      <c r="R5693" s="45">
        <f t="shared" si="365"/>
        <v>5788571.1399999997</v>
      </c>
    </row>
    <row r="5694" spans="1:18" x14ac:dyDescent="0.25">
      <c r="A5694" s="313"/>
      <c r="B5694" s="322" t="s">
        <v>23</v>
      </c>
      <c r="C5694" s="401"/>
      <c r="D5694" s="401"/>
      <c r="E5694" s="40"/>
      <c r="F5694" s="45">
        <v>0</v>
      </c>
      <c r="G5694" s="45">
        <v>0</v>
      </c>
      <c r="H5694" s="45">
        <v>0</v>
      </c>
      <c r="I5694" s="45">
        <v>0</v>
      </c>
      <c r="J5694" s="45">
        <v>0</v>
      </c>
      <c r="K5694" s="45">
        <v>0</v>
      </c>
      <c r="L5694" s="45">
        <v>0</v>
      </c>
      <c r="M5694" s="45">
        <v>0</v>
      </c>
      <c r="N5694" s="45">
        <v>0</v>
      </c>
      <c r="O5694" s="45">
        <v>0</v>
      </c>
      <c r="P5694" s="45">
        <v>0</v>
      </c>
      <c r="Q5694" s="45">
        <v>0</v>
      </c>
      <c r="R5694" s="45">
        <f t="shared" si="365"/>
        <v>0</v>
      </c>
    </row>
    <row r="5695" spans="1:18" x14ac:dyDescent="0.25">
      <c r="A5695" s="313"/>
      <c r="B5695" s="401" t="s">
        <v>215</v>
      </c>
      <c r="C5695" s="401"/>
      <c r="D5695" s="401"/>
      <c r="E5695" s="40"/>
      <c r="F5695" s="45">
        <v>0</v>
      </c>
      <c r="G5695" s="45">
        <v>234820</v>
      </c>
      <c r="H5695" s="45">
        <v>699651.5</v>
      </c>
      <c r="I5695" s="45">
        <v>675454.07</v>
      </c>
      <c r="J5695" s="45">
        <v>0</v>
      </c>
      <c r="K5695" s="45">
        <v>1010681.27</v>
      </c>
      <c r="L5695" s="45">
        <v>292025</v>
      </c>
      <c r="M5695" s="45">
        <v>0</v>
      </c>
      <c r="N5695" s="45">
        <v>818265.76</v>
      </c>
      <c r="O5695" s="45">
        <v>0</v>
      </c>
      <c r="P5695" s="45">
        <v>409132.88</v>
      </c>
      <c r="Q5695" s="45">
        <v>1415020.75</v>
      </c>
      <c r="R5695" s="45">
        <f t="shared" si="365"/>
        <v>5555051.2299999995</v>
      </c>
    </row>
    <row r="5696" spans="1:18" x14ac:dyDescent="0.25">
      <c r="A5696" s="316" t="s">
        <v>24</v>
      </c>
      <c r="B5696" s="320" t="s">
        <v>25</v>
      </c>
      <c r="C5696" s="315"/>
      <c r="D5696" s="40"/>
      <c r="E5696" s="40"/>
      <c r="F5696" s="41">
        <f>+F5699+F5697+F5698+F5700+F5701+F5702+F5703</f>
        <v>1895053.54</v>
      </c>
      <c r="G5696" s="41">
        <f>+G5699+G5697+G5698+G5700+G5701+G5702+G5703+G5706</f>
        <v>1509152.9300000002</v>
      </c>
      <c r="H5696" s="41">
        <f>+H5699+H5697+H5698+H5700+H5701+H5702+H5703+H5706</f>
        <v>191904.38</v>
      </c>
      <c r="I5696" s="41">
        <f t="shared" ref="I5696:M5696" si="366">SUM(I5697:I5706)</f>
        <v>2717212.2</v>
      </c>
      <c r="J5696" s="41">
        <f t="shared" si="366"/>
        <v>6823929.9800000004</v>
      </c>
      <c r="K5696" s="41">
        <f t="shared" si="366"/>
        <v>843875.46</v>
      </c>
      <c r="L5696" s="41">
        <f t="shared" si="366"/>
        <v>2547508.36</v>
      </c>
      <c r="M5696" s="41">
        <f t="shared" si="366"/>
        <v>4326560.0599999996</v>
      </c>
      <c r="N5696" s="41">
        <f>SUM(N5697:N5706)</f>
        <v>5982776.3900000006</v>
      </c>
      <c r="O5696" s="41">
        <f>SUM(O5697:O5706)</f>
        <v>1243700</v>
      </c>
      <c r="P5696" s="41">
        <f>SUM(P5697:P5706)</f>
        <v>1579203.42</v>
      </c>
      <c r="Q5696" s="41">
        <f>SUM(Q5697:Q5706)</f>
        <v>18633087.359999999</v>
      </c>
      <c r="R5696" s="41">
        <f>SUM(R5697:R5706)</f>
        <v>48293964.079999998</v>
      </c>
    </row>
    <row r="5697" spans="1:18" x14ac:dyDescent="0.25">
      <c r="A5697" s="313"/>
      <c r="B5697" s="401" t="s">
        <v>216</v>
      </c>
      <c r="C5697" s="401"/>
      <c r="D5697" s="401"/>
      <c r="E5697" s="40"/>
      <c r="F5697" s="45">
        <v>132297.19</v>
      </c>
      <c r="G5697" s="45">
        <v>159401.37</v>
      </c>
      <c r="H5697" s="45">
        <v>150924.28</v>
      </c>
      <c r="I5697" s="45">
        <v>181569.2</v>
      </c>
      <c r="J5697" s="45">
        <v>118318.14</v>
      </c>
      <c r="K5697" s="45">
        <v>221075.46</v>
      </c>
      <c r="L5697" s="45">
        <v>659508.36</v>
      </c>
      <c r="M5697" s="45">
        <v>1360000</v>
      </c>
      <c r="N5697" s="45">
        <v>392000</v>
      </c>
      <c r="O5697" s="45">
        <v>0</v>
      </c>
      <c r="P5697" s="45">
        <v>979803.42</v>
      </c>
      <c r="Q5697" s="45">
        <v>9754132.5199999996</v>
      </c>
      <c r="R5697" s="45">
        <f>SUM(F5697:Q5697)</f>
        <v>14109029.939999999</v>
      </c>
    </row>
    <row r="5698" spans="1:18" x14ac:dyDescent="0.25">
      <c r="A5698" s="313"/>
      <c r="B5698" s="314" t="s">
        <v>26</v>
      </c>
      <c r="C5698" s="315"/>
      <c r="D5698" s="315"/>
      <c r="E5698" s="40"/>
      <c r="F5698" s="45">
        <v>151545.63</v>
      </c>
      <c r="G5698" s="45">
        <v>0</v>
      </c>
      <c r="H5698" s="45">
        <v>0</v>
      </c>
      <c r="I5698" s="45">
        <v>139605.79999999999</v>
      </c>
      <c r="J5698" s="45">
        <v>236401.2</v>
      </c>
      <c r="K5698" s="45">
        <v>0</v>
      </c>
      <c r="L5698" s="45">
        <v>0</v>
      </c>
      <c r="M5698" s="45">
        <v>0</v>
      </c>
      <c r="N5698" s="45">
        <v>1947</v>
      </c>
      <c r="O5698" s="45">
        <v>0</v>
      </c>
      <c r="P5698" s="45">
        <v>0</v>
      </c>
      <c r="Q5698" s="45">
        <v>806029.68</v>
      </c>
      <c r="R5698" s="45">
        <f t="shared" ref="R5698:R5706" si="367">SUM(F5698:Q5698)</f>
        <v>1335529.31</v>
      </c>
    </row>
    <row r="5699" spans="1:18" x14ac:dyDescent="0.25">
      <c r="A5699" s="313"/>
      <c r="B5699" s="401" t="s">
        <v>217</v>
      </c>
      <c r="C5699" s="401"/>
      <c r="D5699" s="401"/>
      <c r="E5699" s="40"/>
      <c r="F5699" s="45">
        <v>0</v>
      </c>
      <c r="G5699" s="45">
        <v>0</v>
      </c>
      <c r="H5699" s="45">
        <v>0</v>
      </c>
      <c r="I5699" s="45">
        <v>0</v>
      </c>
      <c r="J5699" s="45">
        <v>1888</v>
      </c>
      <c r="K5699" s="45">
        <v>0</v>
      </c>
      <c r="L5699" s="45">
        <v>0</v>
      </c>
      <c r="M5699" s="45">
        <v>0</v>
      </c>
      <c r="N5699" s="45">
        <v>284675</v>
      </c>
      <c r="O5699" s="45">
        <v>0</v>
      </c>
      <c r="P5699" s="45">
        <v>0</v>
      </c>
      <c r="Q5699" s="45">
        <v>0</v>
      </c>
      <c r="R5699" s="45">
        <f t="shared" si="367"/>
        <v>286563</v>
      </c>
    </row>
    <row r="5700" spans="1:18" x14ac:dyDescent="0.25">
      <c r="A5700" s="313"/>
      <c r="B5700" s="401" t="s">
        <v>27</v>
      </c>
      <c r="C5700" s="401"/>
      <c r="D5700" s="401"/>
      <c r="E5700" s="40"/>
      <c r="F5700" s="45">
        <v>0</v>
      </c>
      <c r="G5700" s="45">
        <v>0</v>
      </c>
      <c r="H5700" s="45">
        <v>0</v>
      </c>
      <c r="I5700" s="45">
        <v>0</v>
      </c>
      <c r="J5700" s="45">
        <v>0</v>
      </c>
      <c r="K5700" s="45">
        <v>0</v>
      </c>
      <c r="L5700" s="45">
        <v>0</v>
      </c>
      <c r="M5700" s="45">
        <v>0</v>
      </c>
      <c r="N5700" s="45">
        <v>0</v>
      </c>
      <c r="O5700" s="45">
        <v>0</v>
      </c>
      <c r="P5700" s="45">
        <v>0</v>
      </c>
      <c r="Q5700" s="45">
        <v>29119.99</v>
      </c>
      <c r="R5700" s="45">
        <f t="shared" si="367"/>
        <v>29119.99</v>
      </c>
    </row>
    <row r="5701" spans="1:18" x14ac:dyDescent="0.25">
      <c r="A5701" s="313"/>
      <c r="B5701" s="401" t="s">
        <v>218</v>
      </c>
      <c r="C5701" s="401"/>
      <c r="D5701" s="401"/>
      <c r="E5701" s="40"/>
      <c r="F5701" s="45">
        <v>0</v>
      </c>
      <c r="G5701" s="45">
        <v>0</v>
      </c>
      <c r="H5701" s="45">
        <v>0</v>
      </c>
      <c r="I5701" s="45">
        <v>0</v>
      </c>
      <c r="J5701" s="45">
        <v>132031.38</v>
      </c>
      <c r="K5701" s="45">
        <v>0</v>
      </c>
      <c r="L5701" s="45">
        <v>0</v>
      </c>
      <c r="M5701" s="45">
        <v>261110.97</v>
      </c>
      <c r="N5701" s="45">
        <v>1947</v>
      </c>
      <c r="O5701" s="45">
        <v>0</v>
      </c>
      <c r="P5701" s="45">
        <v>0</v>
      </c>
      <c r="Q5701" s="45">
        <v>70481.399999999994</v>
      </c>
      <c r="R5701" s="45">
        <f t="shared" si="367"/>
        <v>465570.75</v>
      </c>
    </row>
    <row r="5702" spans="1:18" x14ac:dyDescent="0.25">
      <c r="A5702" s="313"/>
      <c r="B5702" s="401" t="s">
        <v>219</v>
      </c>
      <c r="C5702" s="401"/>
      <c r="D5702" s="401"/>
      <c r="E5702" s="40"/>
      <c r="F5702" s="45">
        <v>0</v>
      </c>
      <c r="G5702" s="45">
        <v>0</v>
      </c>
      <c r="H5702" s="45">
        <v>0</v>
      </c>
      <c r="I5702" s="45">
        <v>0</v>
      </c>
      <c r="J5702" s="45">
        <v>1899919.22</v>
      </c>
      <c r="K5702" s="45">
        <v>0</v>
      </c>
      <c r="L5702" s="45">
        <v>0</v>
      </c>
      <c r="M5702" s="45">
        <v>1360462.5</v>
      </c>
      <c r="N5702" s="45">
        <v>245476.45</v>
      </c>
      <c r="O5702" s="45">
        <v>0</v>
      </c>
      <c r="P5702" s="45">
        <v>0</v>
      </c>
      <c r="Q5702" s="45">
        <v>2452443.42</v>
      </c>
      <c r="R5702" s="45">
        <f t="shared" si="367"/>
        <v>5958301.5899999999</v>
      </c>
    </row>
    <row r="5703" spans="1:18" x14ac:dyDescent="0.25">
      <c r="A5703" s="313"/>
      <c r="B5703" s="322" t="s">
        <v>200</v>
      </c>
      <c r="C5703" s="401"/>
      <c r="D5703" s="401"/>
      <c r="E5703" s="40"/>
      <c r="F5703" s="45">
        <v>1611210.72</v>
      </c>
      <c r="G5703" s="45">
        <v>1324027.56</v>
      </c>
      <c r="H5703" s="45">
        <v>40980.1</v>
      </c>
      <c r="I5703" s="45">
        <v>1255400</v>
      </c>
      <c r="J5703" s="45">
        <v>3006443.62</v>
      </c>
      <c r="K5703" s="45">
        <v>622800</v>
      </c>
      <c r="L5703" s="45">
        <v>1888000</v>
      </c>
      <c r="M5703" s="45">
        <v>325590.95</v>
      </c>
      <c r="N5703" s="45">
        <v>2923787.45</v>
      </c>
      <c r="O5703" s="45">
        <v>1243700</v>
      </c>
      <c r="P5703" s="45">
        <v>599400</v>
      </c>
      <c r="Q5703" s="45">
        <v>3114831.1</v>
      </c>
      <c r="R5703" s="45">
        <f t="shared" si="367"/>
        <v>17956171.5</v>
      </c>
    </row>
    <row r="5704" spans="1:18" x14ac:dyDescent="0.25">
      <c r="A5704" s="313"/>
      <c r="B5704" s="54" t="s">
        <v>30</v>
      </c>
      <c r="C5704" s="401"/>
      <c r="D5704" s="401"/>
      <c r="E5704" s="54"/>
      <c r="F5704" s="45">
        <v>0</v>
      </c>
      <c r="G5704" s="45">
        <v>0</v>
      </c>
      <c r="H5704" s="45">
        <v>0</v>
      </c>
      <c r="I5704" s="45">
        <v>0</v>
      </c>
      <c r="J5704" s="45">
        <v>0</v>
      </c>
      <c r="K5704" s="45">
        <v>0</v>
      </c>
      <c r="L5704" s="45">
        <v>0</v>
      </c>
      <c r="M5704" s="45">
        <v>0</v>
      </c>
      <c r="N5704" s="45">
        <v>0</v>
      </c>
      <c r="O5704" s="45">
        <v>0</v>
      </c>
      <c r="P5704" s="45">
        <v>0</v>
      </c>
      <c r="Q5704" s="45">
        <v>0</v>
      </c>
      <c r="R5704" s="45">
        <f t="shared" si="367"/>
        <v>0</v>
      </c>
    </row>
    <row r="5705" spans="1:18" x14ac:dyDescent="0.25">
      <c r="A5705" s="313"/>
      <c r="B5705" s="54" t="s">
        <v>31</v>
      </c>
      <c r="C5705" s="401"/>
      <c r="D5705" s="401"/>
      <c r="E5705" s="54"/>
      <c r="F5705" s="45">
        <v>0</v>
      </c>
      <c r="G5705" s="45">
        <v>0</v>
      </c>
      <c r="H5705" s="45">
        <v>0</v>
      </c>
      <c r="I5705" s="45">
        <v>0</v>
      </c>
      <c r="J5705" s="45">
        <v>0</v>
      </c>
      <c r="K5705" s="45">
        <v>0</v>
      </c>
      <c r="L5705" s="45">
        <v>0</v>
      </c>
      <c r="M5705" s="45">
        <v>0</v>
      </c>
      <c r="N5705" s="45">
        <v>0</v>
      </c>
      <c r="O5705" s="45">
        <v>0</v>
      </c>
      <c r="P5705" s="45">
        <v>0</v>
      </c>
      <c r="Q5705" s="45">
        <v>0</v>
      </c>
      <c r="R5705" s="45">
        <f t="shared" si="367"/>
        <v>0</v>
      </c>
    </row>
    <row r="5706" spans="1:18" x14ac:dyDescent="0.25">
      <c r="A5706" s="313"/>
      <c r="B5706" s="401" t="s">
        <v>32</v>
      </c>
      <c r="C5706" s="401"/>
      <c r="D5706" s="401"/>
      <c r="E5706" s="40"/>
      <c r="F5706" s="45">
        <v>0</v>
      </c>
      <c r="G5706" s="45">
        <v>25724</v>
      </c>
      <c r="H5706" s="45">
        <v>0</v>
      </c>
      <c r="I5706" s="45">
        <v>1140637.2</v>
      </c>
      <c r="J5706" s="45">
        <v>1428928.42</v>
      </c>
      <c r="K5706" s="45">
        <v>0</v>
      </c>
      <c r="L5706" s="45">
        <v>0</v>
      </c>
      <c r="M5706" s="45">
        <v>1019395.64</v>
      </c>
      <c r="N5706" s="45">
        <v>2132943.4900000002</v>
      </c>
      <c r="O5706" s="45">
        <v>0</v>
      </c>
      <c r="P5706" s="45">
        <v>0</v>
      </c>
      <c r="Q5706" s="45">
        <v>2406049.25</v>
      </c>
      <c r="R5706" s="45">
        <f t="shared" si="367"/>
        <v>8153678</v>
      </c>
    </row>
    <row r="5707" spans="1:18" x14ac:dyDescent="0.25">
      <c r="A5707" s="316" t="s">
        <v>33</v>
      </c>
      <c r="B5707" s="320" t="s">
        <v>34</v>
      </c>
      <c r="C5707" s="315"/>
      <c r="D5707" s="40"/>
      <c r="E5707" s="40"/>
      <c r="F5707" s="41">
        <v>0</v>
      </c>
      <c r="G5707" s="41">
        <v>0</v>
      </c>
      <c r="H5707" s="41">
        <v>0</v>
      </c>
      <c r="I5707" s="41">
        <v>0</v>
      </c>
      <c r="J5707" s="41">
        <v>0</v>
      </c>
      <c r="K5707" s="41">
        <v>0</v>
      </c>
      <c r="L5707" s="41">
        <v>0</v>
      </c>
      <c r="M5707" s="41">
        <v>0</v>
      </c>
      <c r="N5707" s="41">
        <v>0</v>
      </c>
      <c r="O5707" s="41">
        <v>0</v>
      </c>
      <c r="P5707" s="41">
        <v>0</v>
      </c>
      <c r="Q5707" s="41">
        <v>0</v>
      </c>
      <c r="R5707" s="41">
        <v>0</v>
      </c>
    </row>
    <row r="5708" spans="1:18" x14ac:dyDescent="0.25">
      <c r="A5708" s="313"/>
      <c r="B5708" s="411" t="s">
        <v>35</v>
      </c>
      <c r="C5708" s="411"/>
      <c r="D5708" s="411"/>
      <c r="E5708" s="411"/>
      <c r="F5708" s="45">
        <v>0</v>
      </c>
      <c r="G5708" s="45">
        <v>0</v>
      </c>
      <c r="H5708" s="45">
        <v>0</v>
      </c>
      <c r="I5708" s="45">
        <v>0</v>
      </c>
      <c r="J5708" s="45">
        <v>0</v>
      </c>
      <c r="K5708" s="45">
        <v>0</v>
      </c>
      <c r="L5708" s="45">
        <v>0</v>
      </c>
      <c r="M5708" s="45">
        <v>0</v>
      </c>
      <c r="N5708" s="45">
        <v>0</v>
      </c>
      <c r="O5708" s="45">
        <v>0</v>
      </c>
      <c r="P5708" s="45">
        <v>0</v>
      </c>
      <c r="Q5708" s="45">
        <v>0</v>
      </c>
      <c r="R5708" s="45">
        <f>SUM(F5708:M5708)</f>
        <v>0</v>
      </c>
    </row>
    <row r="5709" spans="1:18" x14ac:dyDescent="0.25">
      <c r="A5709" s="313"/>
      <c r="B5709" s="322" t="s">
        <v>36</v>
      </c>
      <c r="C5709" s="401"/>
      <c r="D5709" s="401"/>
      <c r="E5709" s="401"/>
      <c r="F5709" s="45">
        <v>0</v>
      </c>
      <c r="G5709" s="45">
        <v>0</v>
      </c>
      <c r="H5709" s="45">
        <v>0</v>
      </c>
      <c r="I5709" s="45">
        <v>0</v>
      </c>
      <c r="J5709" s="45">
        <v>0</v>
      </c>
      <c r="K5709" s="45">
        <v>0</v>
      </c>
      <c r="L5709" s="45">
        <v>0</v>
      </c>
      <c r="M5709" s="45">
        <v>0</v>
      </c>
      <c r="N5709" s="45">
        <v>0</v>
      </c>
      <c r="O5709" s="45">
        <v>0</v>
      </c>
      <c r="P5709" s="45">
        <v>0</v>
      </c>
      <c r="Q5709" s="45">
        <v>0</v>
      </c>
      <c r="R5709" s="45">
        <f>SUM(F5709:M5709)</f>
        <v>0</v>
      </c>
    </row>
    <row r="5710" spans="1:18" x14ac:dyDescent="0.25">
      <c r="A5710" s="313"/>
      <c r="B5710" s="322" t="s">
        <v>37</v>
      </c>
      <c r="C5710" s="401"/>
      <c r="D5710" s="401"/>
      <c r="E5710" s="40"/>
      <c r="F5710" s="45">
        <v>0</v>
      </c>
      <c r="G5710" s="45">
        <v>0</v>
      </c>
      <c r="H5710" s="45">
        <v>0</v>
      </c>
      <c r="I5710" s="45">
        <v>0</v>
      </c>
      <c r="J5710" s="45">
        <v>0</v>
      </c>
      <c r="K5710" s="45">
        <v>0</v>
      </c>
      <c r="L5710" s="45">
        <v>0</v>
      </c>
      <c r="M5710" s="45">
        <v>0</v>
      </c>
      <c r="N5710" s="45">
        <v>0</v>
      </c>
      <c r="O5710" s="45">
        <v>0</v>
      </c>
      <c r="P5710" s="45">
        <v>0</v>
      </c>
      <c r="Q5710" s="45">
        <v>0</v>
      </c>
      <c r="R5710" s="45">
        <f t="shared" ref="R5710:R5719" si="368">SUM(F5710:F5710)</f>
        <v>0</v>
      </c>
    </row>
    <row r="5711" spans="1:18" x14ac:dyDescent="0.25">
      <c r="A5711" s="313"/>
      <c r="B5711" s="322" t="s">
        <v>38</v>
      </c>
      <c r="C5711" s="401"/>
      <c r="D5711" s="401"/>
      <c r="E5711" s="40"/>
      <c r="F5711" s="45">
        <v>0</v>
      </c>
      <c r="G5711" s="45">
        <v>0</v>
      </c>
      <c r="H5711" s="45">
        <v>0</v>
      </c>
      <c r="I5711" s="45">
        <v>0</v>
      </c>
      <c r="J5711" s="45">
        <v>0</v>
      </c>
      <c r="K5711" s="45">
        <v>0</v>
      </c>
      <c r="L5711" s="45">
        <v>0</v>
      </c>
      <c r="M5711" s="45">
        <v>0</v>
      </c>
      <c r="N5711" s="45">
        <v>0</v>
      </c>
      <c r="O5711" s="45">
        <v>0</v>
      </c>
      <c r="P5711" s="45">
        <v>0</v>
      </c>
      <c r="Q5711" s="45">
        <v>0</v>
      </c>
      <c r="R5711" s="45">
        <f t="shared" si="368"/>
        <v>0</v>
      </c>
    </row>
    <row r="5712" spans="1:18" x14ac:dyDescent="0.25">
      <c r="A5712" s="313"/>
      <c r="B5712" s="322" t="s">
        <v>39</v>
      </c>
      <c r="C5712" s="401"/>
      <c r="D5712" s="401"/>
      <c r="E5712" s="40"/>
      <c r="F5712" s="45">
        <v>0</v>
      </c>
      <c r="G5712" s="45">
        <v>0</v>
      </c>
      <c r="H5712" s="45">
        <v>0</v>
      </c>
      <c r="I5712" s="45">
        <v>0</v>
      </c>
      <c r="J5712" s="45">
        <v>0</v>
      </c>
      <c r="K5712" s="45">
        <v>0</v>
      </c>
      <c r="L5712" s="45">
        <v>0</v>
      </c>
      <c r="M5712" s="45">
        <v>0</v>
      </c>
      <c r="N5712" s="45">
        <v>0</v>
      </c>
      <c r="O5712" s="45">
        <v>0</v>
      </c>
      <c r="P5712" s="45">
        <v>0</v>
      </c>
      <c r="Q5712" s="45">
        <v>0</v>
      </c>
      <c r="R5712" s="45">
        <f t="shared" si="368"/>
        <v>0</v>
      </c>
    </row>
    <row r="5713" spans="1:18" x14ac:dyDescent="0.25">
      <c r="A5713" s="313"/>
      <c r="B5713" s="322" t="s">
        <v>40</v>
      </c>
      <c r="C5713" s="401"/>
      <c r="D5713" s="401"/>
      <c r="E5713" s="40"/>
      <c r="F5713" s="45">
        <v>0</v>
      </c>
      <c r="G5713" s="45">
        <v>0</v>
      </c>
      <c r="H5713" s="45">
        <v>0</v>
      </c>
      <c r="I5713" s="45">
        <v>0</v>
      </c>
      <c r="J5713" s="45">
        <v>0</v>
      </c>
      <c r="K5713" s="45">
        <v>0</v>
      </c>
      <c r="L5713" s="45">
        <v>0</v>
      </c>
      <c r="M5713" s="45">
        <v>0</v>
      </c>
      <c r="N5713" s="45">
        <v>0</v>
      </c>
      <c r="O5713" s="45">
        <v>0</v>
      </c>
      <c r="P5713" s="45">
        <v>0</v>
      </c>
      <c r="Q5713" s="45">
        <v>0</v>
      </c>
      <c r="R5713" s="45">
        <f t="shared" si="368"/>
        <v>0</v>
      </c>
    </row>
    <row r="5714" spans="1:18" x14ac:dyDescent="0.25">
      <c r="A5714" s="313"/>
      <c r="B5714" s="322" t="s">
        <v>41</v>
      </c>
      <c r="C5714" s="401"/>
      <c r="D5714" s="401"/>
      <c r="E5714" s="40"/>
      <c r="F5714" s="45">
        <v>0</v>
      </c>
      <c r="G5714" s="45">
        <v>0</v>
      </c>
      <c r="H5714" s="45">
        <v>0</v>
      </c>
      <c r="I5714" s="45">
        <v>0</v>
      </c>
      <c r="J5714" s="45">
        <v>0</v>
      </c>
      <c r="K5714" s="45">
        <v>0</v>
      </c>
      <c r="L5714" s="45">
        <v>0</v>
      </c>
      <c r="M5714" s="45">
        <v>0</v>
      </c>
      <c r="N5714" s="45">
        <v>0</v>
      </c>
      <c r="O5714" s="45">
        <v>0</v>
      </c>
      <c r="P5714" s="45">
        <v>0</v>
      </c>
      <c r="Q5714" s="45">
        <v>0</v>
      </c>
      <c r="R5714" s="45">
        <f t="shared" si="368"/>
        <v>0</v>
      </c>
    </row>
    <row r="5715" spans="1:18" x14ac:dyDescent="0.25">
      <c r="A5715" s="313"/>
      <c r="B5715" s="322" t="s">
        <v>42</v>
      </c>
      <c r="C5715" s="401"/>
      <c r="D5715" s="401"/>
      <c r="E5715" s="40"/>
      <c r="F5715" s="45">
        <v>0</v>
      </c>
      <c r="G5715" s="45">
        <v>0</v>
      </c>
      <c r="H5715" s="45">
        <v>0</v>
      </c>
      <c r="I5715" s="45">
        <v>0</v>
      </c>
      <c r="J5715" s="45">
        <v>0</v>
      </c>
      <c r="K5715" s="45">
        <v>0</v>
      </c>
      <c r="L5715" s="45">
        <v>0</v>
      </c>
      <c r="M5715" s="45">
        <v>0</v>
      </c>
      <c r="N5715" s="45">
        <v>0</v>
      </c>
      <c r="O5715" s="45">
        <v>0</v>
      </c>
      <c r="P5715" s="45">
        <v>0</v>
      </c>
      <c r="Q5715" s="45">
        <v>0</v>
      </c>
      <c r="R5715" s="45">
        <f t="shared" si="368"/>
        <v>0</v>
      </c>
    </row>
    <row r="5716" spans="1:18" x14ac:dyDescent="0.25">
      <c r="A5716" s="313"/>
      <c r="B5716" s="322" t="s">
        <v>41</v>
      </c>
      <c r="C5716" s="401"/>
      <c r="D5716" s="401"/>
      <c r="E5716" s="40"/>
      <c r="F5716" s="45">
        <v>0</v>
      </c>
      <c r="G5716" s="45">
        <v>0</v>
      </c>
      <c r="H5716" s="45">
        <v>0</v>
      </c>
      <c r="I5716" s="45">
        <v>0</v>
      </c>
      <c r="J5716" s="45">
        <v>0</v>
      </c>
      <c r="K5716" s="45">
        <v>0</v>
      </c>
      <c r="L5716" s="45">
        <v>0</v>
      </c>
      <c r="M5716" s="45">
        <v>0</v>
      </c>
      <c r="N5716" s="45">
        <v>0</v>
      </c>
      <c r="O5716" s="45">
        <v>0</v>
      </c>
      <c r="P5716" s="45">
        <v>0</v>
      </c>
      <c r="Q5716" s="45">
        <v>0</v>
      </c>
      <c r="R5716" s="45">
        <f t="shared" si="368"/>
        <v>0</v>
      </c>
    </row>
    <row r="5717" spans="1:18" x14ac:dyDescent="0.25">
      <c r="A5717" s="55"/>
      <c r="B5717" s="40" t="s">
        <v>43</v>
      </c>
      <c r="C5717" s="40"/>
      <c r="D5717" s="40"/>
      <c r="E5717" s="40"/>
      <c r="F5717" s="45">
        <v>0</v>
      </c>
      <c r="G5717" s="45">
        <v>0</v>
      </c>
      <c r="H5717" s="45">
        <v>0</v>
      </c>
      <c r="I5717" s="45">
        <v>0</v>
      </c>
      <c r="J5717" s="45">
        <v>0</v>
      </c>
      <c r="K5717" s="45">
        <v>0</v>
      </c>
      <c r="L5717" s="45">
        <v>0</v>
      </c>
      <c r="M5717" s="45">
        <v>0</v>
      </c>
      <c r="N5717" s="45">
        <v>0</v>
      </c>
      <c r="O5717" s="45">
        <v>0</v>
      </c>
      <c r="P5717" s="45">
        <v>0</v>
      </c>
      <c r="Q5717" s="45">
        <v>0</v>
      </c>
      <c r="R5717" s="45">
        <f t="shared" si="368"/>
        <v>0</v>
      </c>
    </row>
    <row r="5718" spans="1:18" x14ac:dyDescent="0.25">
      <c r="A5718" s="55"/>
      <c r="B5718" s="40" t="s">
        <v>44</v>
      </c>
      <c r="C5718" s="40"/>
      <c r="D5718" s="40"/>
      <c r="E5718" s="40"/>
      <c r="F5718" s="45">
        <v>0</v>
      </c>
      <c r="G5718" s="45">
        <v>0</v>
      </c>
      <c r="H5718" s="45">
        <v>0</v>
      </c>
      <c r="I5718" s="45">
        <v>0</v>
      </c>
      <c r="J5718" s="45">
        <v>0</v>
      </c>
      <c r="K5718" s="45">
        <v>0</v>
      </c>
      <c r="L5718" s="45">
        <v>0</v>
      </c>
      <c r="M5718" s="45">
        <v>0</v>
      </c>
      <c r="N5718" s="45">
        <v>0</v>
      </c>
      <c r="O5718" s="45">
        <v>0</v>
      </c>
      <c r="P5718" s="45">
        <v>0</v>
      </c>
      <c r="Q5718" s="45">
        <v>0</v>
      </c>
      <c r="R5718" s="45">
        <f t="shared" si="368"/>
        <v>0</v>
      </c>
    </row>
    <row r="5719" spans="1:18" x14ac:dyDescent="0.25">
      <c r="A5719" s="55"/>
      <c r="B5719" s="40" t="s">
        <v>45</v>
      </c>
      <c r="C5719" s="40"/>
      <c r="D5719" s="40"/>
      <c r="E5719" s="40"/>
      <c r="F5719" s="45">
        <v>0</v>
      </c>
      <c r="G5719" s="45">
        <v>0</v>
      </c>
      <c r="H5719" s="45">
        <v>0</v>
      </c>
      <c r="I5719" s="45">
        <v>0</v>
      </c>
      <c r="J5719" s="45">
        <v>0</v>
      </c>
      <c r="K5719" s="45">
        <v>0</v>
      </c>
      <c r="L5719" s="45">
        <v>0</v>
      </c>
      <c r="M5719" s="45">
        <v>0</v>
      </c>
      <c r="N5719" s="45">
        <v>0</v>
      </c>
      <c r="O5719" s="45">
        <v>0</v>
      </c>
      <c r="P5719" s="45">
        <v>0</v>
      </c>
      <c r="Q5719" s="45">
        <v>0</v>
      </c>
      <c r="R5719" s="45">
        <f t="shared" si="368"/>
        <v>0</v>
      </c>
    </row>
    <row r="5720" spans="1:18" x14ac:dyDescent="0.25">
      <c r="A5720" s="323" t="s">
        <v>46</v>
      </c>
      <c r="B5720" s="52" t="s">
        <v>47</v>
      </c>
      <c r="C5720" s="40"/>
      <c r="D5720" s="40"/>
      <c r="E5720" s="40"/>
      <c r="F5720" s="41">
        <v>0</v>
      </c>
      <c r="G5720" s="41">
        <v>0</v>
      </c>
      <c r="H5720" s="41">
        <v>0</v>
      </c>
      <c r="I5720" s="41">
        <v>0</v>
      </c>
      <c r="J5720" s="41">
        <v>0</v>
      </c>
      <c r="K5720" s="41">
        <v>0</v>
      </c>
      <c r="L5720" s="41">
        <v>0</v>
      </c>
      <c r="M5720" s="41">
        <v>0</v>
      </c>
      <c r="N5720" s="41">
        <v>0</v>
      </c>
      <c r="O5720" s="41">
        <v>0</v>
      </c>
      <c r="P5720" s="41">
        <v>0</v>
      </c>
      <c r="Q5720" s="41">
        <v>0</v>
      </c>
      <c r="R5720" s="41">
        <v>0</v>
      </c>
    </row>
    <row r="5721" spans="1:18" x14ac:dyDescent="0.25">
      <c r="A5721" s="55"/>
      <c r="B5721" s="40" t="s">
        <v>48</v>
      </c>
      <c r="C5721" s="40"/>
      <c r="D5721" s="40"/>
      <c r="E5721" s="40"/>
      <c r="F5721" s="45">
        <v>0</v>
      </c>
      <c r="G5721" s="45">
        <v>0</v>
      </c>
      <c r="H5721" s="45">
        <v>0</v>
      </c>
      <c r="I5721" s="45">
        <v>0</v>
      </c>
      <c r="J5721" s="45">
        <v>0</v>
      </c>
      <c r="K5721" s="45">
        <v>0</v>
      </c>
      <c r="L5721" s="45">
        <v>0</v>
      </c>
      <c r="M5721" s="45">
        <v>0</v>
      </c>
      <c r="N5721" s="45">
        <v>0</v>
      </c>
      <c r="O5721" s="45">
        <v>0</v>
      </c>
      <c r="P5721" s="45">
        <v>0</v>
      </c>
      <c r="Q5721" s="45">
        <v>0</v>
      </c>
      <c r="R5721" s="45">
        <f t="shared" ref="R5721:R5732" si="369">SUM(F5721:F5721)</f>
        <v>0</v>
      </c>
    </row>
    <row r="5722" spans="1:18" x14ac:dyDescent="0.25">
      <c r="A5722" s="55"/>
      <c r="B5722" s="40" t="s">
        <v>49</v>
      </c>
      <c r="C5722" s="40"/>
      <c r="D5722" s="40"/>
      <c r="E5722" s="40"/>
      <c r="F5722" s="45">
        <v>0</v>
      </c>
      <c r="G5722" s="45">
        <v>0</v>
      </c>
      <c r="H5722" s="45">
        <v>0</v>
      </c>
      <c r="I5722" s="45">
        <v>0</v>
      </c>
      <c r="J5722" s="45">
        <v>0</v>
      </c>
      <c r="K5722" s="45">
        <v>0</v>
      </c>
      <c r="L5722" s="45">
        <v>0</v>
      </c>
      <c r="M5722" s="45">
        <v>0</v>
      </c>
      <c r="N5722" s="45">
        <v>0</v>
      </c>
      <c r="O5722" s="45">
        <v>0</v>
      </c>
      <c r="P5722" s="45">
        <v>0</v>
      </c>
      <c r="Q5722" s="45">
        <v>0</v>
      </c>
      <c r="R5722" s="45">
        <f t="shared" si="369"/>
        <v>0</v>
      </c>
    </row>
    <row r="5723" spans="1:18" x14ac:dyDescent="0.25">
      <c r="A5723" s="55"/>
      <c r="B5723" s="40" t="s">
        <v>37</v>
      </c>
      <c r="C5723" s="40"/>
      <c r="D5723" s="40"/>
      <c r="E5723" s="40"/>
      <c r="F5723" s="45">
        <v>0</v>
      </c>
      <c r="G5723" s="45">
        <v>0</v>
      </c>
      <c r="H5723" s="45">
        <v>0</v>
      </c>
      <c r="I5723" s="45">
        <v>0</v>
      </c>
      <c r="J5723" s="45">
        <v>0</v>
      </c>
      <c r="K5723" s="45">
        <v>0</v>
      </c>
      <c r="L5723" s="45">
        <v>0</v>
      </c>
      <c r="M5723" s="45">
        <v>0</v>
      </c>
      <c r="N5723" s="45">
        <v>0</v>
      </c>
      <c r="O5723" s="45">
        <v>0</v>
      </c>
      <c r="P5723" s="45">
        <v>0</v>
      </c>
      <c r="Q5723" s="45">
        <v>0</v>
      </c>
      <c r="R5723" s="45">
        <f t="shared" si="369"/>
        <v>0</v>
      </c>
    </row>
    <row r="5724" spans="1:18" x14ac:dyDescent="0.25">
      <c r="A5724" s="55"/>
      <c r="B5724" s="40" t="s">
        <v>50</v>
      </c>
      <c r="C5724" s="40"/>
      <c r="D5724" s="40"/>
      <c r="E5724" s="40"/>
      <c r="F5724" s="45">
        <v>0</v>
      </c>
      <c r="G5724" s="45">
        <v>0</v>
      </c>
      <c r="H5724" s="45">
        <v>0</v>
      </c>
      <c r="I5724" s="45">
        <v>0</v>
      </c>
      <c r="J5724" s="45">
        <v>0</v>
      </c>
      <c r="K5724" s="45">
        <v>0</v>
      </c>
      <c r="L5724" s="45">
        <v>0</v>
      </c>
      <c r="M5724" s="45">
        <v>0</v>
      </c>
      <c r="N5724" s="45">
        <v>0</v>
      </c>
      <c r="O5724" s="45">
        <v>0</v>
      </c>
      <c r="P5724" s="45">
        <v>0</v>
      </c>
      <c r="Q5724" s="45">
        <v>0</v>
      </c>
      <c r="R5724" s="45">
        <f t="shared" si="369"/>
        <v>0</v>
      </c>
    </row>
    <row r="5725" spans="1:18" x14ac:dyDescent="0.25">
      <c r="A5725" s="55"/>
      <c r="B5725" s="40" t="s">
        <v>39</v>
      </c>
      <c r="C5725" s="40"/>
      <c r="D5725" s="40"/>
      <c r="E5725" s="40"/>
      <c r="F5725" s="45">
        <v>0</v>
      </c>
      <c r="G5725" s="45">
        <v>0</v>
      </c>
      <c r="H5725" s="45">
        <v>0</v>
      </c>
      <c r="I5725" s="45">
        <v>0</v>
      </c>
      <c r="J5725" s="45">
        <v>0</v>
      </c>
      <c r="K5725" s="45">
        <v>0</v>
      </c>
      <c r="L5725" s="45">
        <v>0</v>
      </c>
      <c r="M5725" s="45">
        <v>0</v>
      </c>
      <c r="N5725" s="45">
        <v>0</v>
      </c>
      <c r="O5725" s="45">
        <v>0</v>
      </c>
      <c r="P5725" s="45">
        <v>0</v>
      </c>
      <c r="Q5725" s="45">
        <v>0</v>
      </c>
      <c r="R5725" s="45">
        <f t="shared" si="369"/>
        <v>0</v>
      </c>
    </row>
    <row r="5726" spans="1:18" x14ac:dyDescent="0.25">
      <c r="A5726" s="323"/>
      <c r="B5726" s="40" t="s">
        <v>51</v>
      </c>
      <c r="C5726" s="40"/>
      <c r="D5726" s="40"/>
      <c r="E5726" s="40"/>
      <c r="F5726" s="45">
        <v>0</v>
      </c>
      <c r="G5726" s="45">
        <v>0</v>
      </c>
      <c r="H5726" s="45">
        <v>0</v>
      </c>
      <c r="I5726" s="45">
        <v>0</v>
      </c>
      <c r="J5726" s="45">
        <v>0</v>
      </c>
      <c r="K5726" s="45">
        <v>0</v>
      </c>
      <c r="L5726" s="45">
        <v>0</v>
      </c>
      <c r="M5726" s="45">
        <v>0</v>
      </c>
      <c r="N5726" s="45">
        <v>0</v>
      </c>
      <c r="O5726" s="45">
        <v>0</v>
      </c>
      <c r="P5726" s="45">
        <v>0</v>
      </c>
      <c r="Q5726" s="45">
        <v>0</v>
      </c>
      <c r="R5726" s="45">
        <f t="shared" si="369"/>
        <v>0</v>
      </c>
    </row>
    <row r="5727" spans="1:18" x14ac:dyDescent="0.25">
      <c r="A5727" s="55"/>
      <c r="B5727" s="322" t="s">
        <v>41</v>
      </c>
      <c r="C5727" s="322"/>
      <c r="D5727" s="322"/>
      <c r="E5727" s="322"/>
      <c r="F5727" s="45">
        <v>0</v>
      </c>
      <c r="G5727" s="45">
        <v>0</v>
      </c>
      <c r="H5727" s="45">
        <v>0</v>
      </c>
      <c r="I5727" s="45">
        <v>0</v>
      </c>
      <c r="J5727" s="45">
        <v>0</v>
      </c>
      <c r="K5727" s="45">
        <v>0</v>
      </c>
      <c r="L5727" s="45">
        <v>0</v>
      </c>
      <c r="M5727" s="45">
        <v>0</v>
      </c>
      <c r="N5727" s="45">
        <v>0</v>
      </c>
      <c r="O5727" s="45">
        <v>0</v>
      </c>
      <c r="P5727" s="45">
        <v>0</v>
      </c>
      <c r="Q5727" s="45">
        <v>0</v>
      </c>
      <c r="R5727" s="45">
        <f t="shared" si="369"/>
        <v>0</v>
      </c>
    </row>
    <row r="5728" spans="1:18" x14ac:dyDescent="0.25">
      <c r="A5728" s="313"/>
      <c r="B5728" s="322" t="s">
        <v>52</v>
      </c>
      <c r="C5728" s="322"/>
      <c r="D5728" s="322"/>
      <c r="E5728" s="322"/>
      <c r="F5728" s="45">
        <v>0</v>
      </c>
      <c r="G5728" s="45">
        <v>0</v>
      </c>
      <c r="H5728" s="45">
        <v>0</v>
      </c>
      <c r="I5728" s="45">
        <v>0</v>
      </c>
      <c r="J5728" s="45">
        <v>0</v>
      </c>
      <c r="K5728" s="45">
        <v>0</v>
      </c>
      <c r="L5728" s="45">
        <v>0</v>
      </c>
      <c r="M5728" s="45">
        <v>0</v>
      </c>
      <c r="N5728" s="45">
        <v>0</v>
      </c>
      <c r="O5728" s="45">
        <v>0</v>
      </c>
      <c r="P5728" s="45">
        <v>0</v>
      </c>
      <c r="Q5728" s="45">
        <v>0</v>
      </c>
      <c r="R5728" s="45">
        <f t="shared" si="369"/>
        <v>0</v>
      </c>
    </row>
    <row r="5729" spans="1:18" x14ac:dyDescent="0.25">
      <c r="A5729" s="313"/>
      <c r="B5729" s="322" t="s">
        <v>41</v>
      </c>
      <c r="C5729" s="322"/>
      <c r="D5729" s="322"/>
      <c r="E5729" s="322"/>
      <c r="F5729" s="45">
        <v>0</v>
      </c>
      <c r="G5729" s="45">
        <v>0</v>
      </c>
      <c r="H5729" s="45">
        <v>0</v>
      </c>
      <c r="I5729" s="45">
        <v>0</v>
      </c>
      <c r="J5729" s="45">
        <v>0</v>
      </c>
      <c r="K5729" s="45">
        <v>0</v>
      </c>
      <c r="L5729" s="45">
        <v>0</v>
      </c>
      <c r="M5729" s="45">
        <v>0</v>
      </c>
      <c r="N5729" s="45">
        <v>0</v>
      </c>
      <c r="O5729" s="45">
        <v>0</v>
      </c>
      <c r="P5729" s="45">
        <v>0</v>
      </c>
      <c r="Q5729" s="45">
        <v>0</v>
      </c>
      <c r="R5729" s="45">
        <f t="shared" si="369"/>
        <v>0</v>
      </c>
    </row>
    <row r="5730" spans="1:18" x14ac:dyDescent="0.25">
      <c r="A5730" s="313"/>
      <c r="B5730" s="322" t="s">
        <v>53</v>
      </c>
      <c r="C5730" s="322"/>
      <c r="D5730" s="322"/>
      <c r="E5730" s="322"/>
      <c r="F5730" s="45">
        <v>0</v>
      </c>
      <c r="G5730" s="45">
        <v>0</v>
      </c>
      <c r="H5730" s="45">
        <v>0</v>
      </c>
      <c r="I5730" s="45">
        <v>0</v>
      </c>
      <c r="J5730" s="45">
        <v>0</v>
      </c>
      <c r="K5730" s="45">
        <v>0</v>
      </c>
      <c r="L5730" s="45">
        <v>0</v>
      </c>
      <c r="M5730" s="45">
        <v>0</v>
      </c>
      <c r="N5730" s="45">
        <v>0</v>
      </c>
      <c r="O5730" s="45">
        <v>0</v>
      </c>
      <c r="P5730" s="45">
        <v>0</v>
      </c>
      <c r="Q5730" s="45">
        <v>0</v>
      </c>
      <c r="R5730" s="45">
        <f t="shared" si="369"/>
        <v>0</v>
      </c>
    </row>
    <row r="5731" spans="1:18" x14ac:dyDescent="0.25">
      <c r="A5731" s="313"/>
      <c r="B5731" s="322" t="s">
        <v>54</v>
      </c>
      <c r="C5731" s="322"/>
      <c r="D5731" s="322"/>
      <c r="E5731" s="322"/>
      <c r="F5731" s="45">
        <v>0</v>
      </c>
      <c r="G5731" s="45">
        <v>0</v>
      </c>
      <c r="H5731" s="45">
        <v>0</v>
      </c>
      <c r="I5731" s="45">
        <v>0</v>
      </c>
      <c r="J5731" s="45">
        <v>0</v>
      </c>
      <c r="K5731" s="45">
        <v>0</v>
      </c>
      <c r="L5731" s="45">
        <v>0</v>
      </c>
      <c r="M5731" s="45">
        <v>0</v>
      </c>
      <c r="N5731" s="45">
        <v>0</v>
      </c>
      <c r="O5731" s="45">
        <v>0</v>
      </c>
      <c r="P5731" s="45">
        <v>0</v>
      </c>
      <c r="Q5731" s="45">
        <v>0</v>
      </c>
      <c r="R5731" s="45">
        <f t="shared" si="369"/>
        <v>0</v>
      </c>
    </row>
    <row r="5732" spans="1:18" x14ac:dyDescent="0.25">
      <c r="A5732" s="313"/>
      <c r="B5732" s="322" t="s">
        <v>45</v>
      </c>
      <c r="C5732" s="322"/>
      <c r="D5732" s="322"/>
      <c r="E5732" s="322"/>
      <c r="F5732" s="45">
        <v>0</v>
      </c>
      <c r="G5732" s="45">
        <v>0</v>
      </c>
      <c r="H5732" s="45">
        <v>0</v>
      </c>
      <c r="I5732" s="45">
        <v>0</v>
      </c>
      <c r="J5732" s="45">
        <v>0</v>
      </c>
      <c r="K5732" s="45">
        <v>0</v>
      </c>
      <c r="L5732" s="45">
        <v>0</v>
      </c>
      <c r="M5732" s="45">
        <v>0</v>
      </c>
      <c r="N5732" s="45">
        <v>0</v>
      </c>
      <c r="O5732" s="45">
        <v>0</v>
      </c>
      <c r="P5732" s="45">
        <v>0</v>
      </c>
      <c r="Q5732" s="45">
        <v>0</v>
      </c>
      <c r="R5732" s="45">
        <f t="shared" si="369"/>
        <v>0</v>
      </c>
    </row>
    <row r="5733" spans="1:18" x14ac:dyDescent="0.25">
      <c r="A5733" s="79" t="s">
        <v>55</v>
      </c>
      <c r="B5733" s="2" t="s">
        <v>56</v>
      </c>
      <c r="C5733" s="322"/>
      <c r="D5733" s="322"/>
      <c r="E5733" s="322"/>
      <c r="F5733" s="41">
        <v>0</v>
      </c>
      <c r="G5733" s="41">
        <v>0</v>
      </c>
      <c r="H5733" s="41">
        <v>0</v>
      </c>
      <c r="I5733" s="41">
        <f>SUM(I5734:I5740)</f>
        <v>1159744.8999999999</v>
      </c>
      <c r="J5733" s="41">
        <f t="shared" ref="J5733:Q5733" si="370">SUM(J5734:J5742)</f>
        <v>1815040.8499999999</v>
      </c>
      <c r="K5733" s="41">
        <f t="shared" si="370"/>
        <v>0</v>
      </c>
      <c r="L5733" s="41">
        <f t="shared" si="370"/>
        <v>0</v>
      </c>
      <c r="M5733" s="41">
        <f t="shared" si="370"/>
        <v>20617.2</v>
      </c>
      <c r="N5733" s="41">
        <f t="shared" si="370"/>
        <v>1215368.69</v>
      </c>
      <c r="O5733" s="41">
        <f t="shared" si="370"/>
        <v>0</v>
      </c>
      <c r="P5733" s="41">
        <f t="shared" si="370"/>
        <v>0</v>
      </c>
      <c r="Q5733" s="41">
        <f t="shared" si="370"/>
        <v>3970021.9400000004</v>
      </c>
      <c r="R5733" s="41">
        <f>SUM(R5734:R5743)</f>
        <v>8180793.5800000001</v>
      </c>
    </row>
    <row r="5734" spans="1:18" x14ac:dyDescent="0.25">
      <c r="A5734" s="313"/>
      <c r="B5734" s="322" t="s">
        <v>57</v>
      </c>
      <c r="C5734" s="322"/>
      <c r="D5734" s="322"/>
      <c r="E5734" s="322"/>
      <c r="F5734" s="45">
        <v>0</v>
      </c>
      <c r="G5734" s="45">
        <v>0</v>
      </c>
      <c r="H5734" s="45">
        <v>0</v>
      </c>
      <c r="I5734" s="45">
        <v>21210.5</v>
      </c>
      <c r="J5734" s="45">
        <v>875847.31</v>
      </c>
      <c r="K5734" s="45">
        <v>0</v>
      </c>
      <c r="L5734" s="45">
        <v>0</v>
      </c>
      <c r="M5734" s="45">
        <v>0</v>
      </c>
      <c r="N5734" s="45">
        <v>726331.2</v>
      </c>
      <c r="O5734" s="45">
        <v>0</v>
      </c>
      <c r="P5734" s="45">
        <v>0</v>
      </c>
      <c r="Q5734" s="45">
        <v>1014568.17</v>
      </c>
      <c r="R5734" s="45">
        <f>SUM(F5734:Q5734)</f>
        <v>2637957.1800000002</v>
      </c>
    </row>
    <row r="5735" spans="1:18" x14ac:dyDescent="0.25">
      <c r="A5735" s="313"/>
      <c r="B5735" s="322" t="s">
        <v>58</v>
      </c>
      <c r="C5735" s="322"/>
      <c r="D5735" s="322"/>
      <c r="E5735" s="322"/>
      <c r="F5735" s="45">
        <v>0</v>
      </c>
      <c r="G5735" s="45">
        <v>0</v>
      </c>
      <c r="H5735" s="45">
        <v>0</v>
      </c>
      <c r="I5735" s="45">
        <v>0</v>
      </c>
      <c r="J5735" s="45">
        <v>331824.11</v>
      </c>
      <c r="K5735" s="45">
        <v>0</v>
      </c>
      <c r="L5735" s="45">
        <v>0</v>
      </c>
      <c r="M5735" s="45">
        <v>0</v>
      </c>
      <c r="N5735" s="45">
        <v>208311.18</v>
      </c>
      <c r="O5735" s="45">
        <v>0</v>
      </c>
      <c r="P5735" s="45">
        <v>0</v>
      </c>
      <c r="Q5735" s="45">
        <v>252782.01</v>
      </c>
      <c r="R5735" s="45">
        <f t="shared" ref="R5735:R5744" si="371">SUM(F5735:Q5735)</f>
        <v>792917.3</v>
      </c>
    </row>
    <row r="5736" spans="1:18" x14ac:dyDescent="0.25">
      <c r="A5736" s="313"/>
      <c r="B5736" s="322" t="s">
        <v>59</v>
      </c>
      <c r="C5736" s="322"/>
      <c r="D5736" s="322"/>
      <c r="E5736" s="322"/>
      <c r="F5736" s="45">
        <v>0</v>
      </c>
      <c r="G5736" s="45">
        <v>0</v>
      </c>
      <c r="H5736" s="45">
        <v>0</v>
      </c>
      <c r="I5736" s="45">
        <v>69734.399999999994</v>
      </c>
      <c r="J5736" s="45">
        <v>3398.4</v>
      </c>
      <c r="K5736" s="45">
        <v>0</v>
      </c>
      <c r="L5736" s="45">
        <v>0</v>
      </c>
      <c r="M5736" s="45">
        <v>0</v>
      </c>
      <c r="N5736" s="45">
        <v>0</v>
      </c>
      <c r="O5736" s="45">
        <v>0</v>
      </c>
      <c r="P5736" s="45">
        <v>0</v>
      </c>
      <c r="Q5736" s="45">
        <v>9785</v>
      </c>
      <c r="R5736" s="45">
        <f>SUM(F5736:Q5736)</f>
        <v>82917.799999999988</v>
      </c>
    </row>
    <row r="5737" spans="1:18" x14ac:dyDescent="0.25">
      <c r="A5737" s="313"/>
      <c r="B5737" s="322" t="s">
        <v>60</v>
      </c>
      <c r="C5737" s="322"/>
      <c r="D5737" s="322"/>
      <c r="E5737" s="322"/>
      <c r="F5737" s="45">
        <v>0</v>
      </c>
      <c r="G5737" s="45">
        <v>0</v>
      </c>
      <c r="H5737" s="45">
        <v>0</v>
      </c>
      <c r="I5737" s="45">
        <v>0</v>
      </c>
      <c r="J5737" s="45">
        <v>27576.6</v>
      </c>
      <c r="K5737" s="45">
        <v>0</v>
      </c>
      <c r="L5737" s="45">
        <v>0</v>
      </c>
      <c r="M5737" s="45">
        <v>0</v>
      </c>
      <c r="N5737" s="45">
        <v>0</v>
      </c>
      <c r="O5737" s="45">
        <v>0</v>
      </c>
      <c r="P5737" s="45">
        <v>0</v>
      </c>
      <c r="Q5737" s="45">
        <v>0</v>
      </c>
      <c r="R5737" s="45">
        <f t="shared" si="371"/>
        <v>27576.6</v>
      </c>
    </row>
    <row r="5738" spans="1:18" x14ac:dyDescent="0.25">
      <c r="A5738" s="313"/>
      <c r="B5738" s="322" t="s">
        <v>61</v>
      </c>
      <c r="C5738" s="322"/>
      <c r="D5738" s="322"/>
      <c r="E5738" s="322"/>
      <c r="F5738" s="45">
        <v>0</v>
      </c>
      <c r="G5738" s="45">
        <v>0</v>
      </c>
      <c r="H5738" s="45">
        <v>0</v>
      </c>
      <c r="I5738" s="45">
        <v>0</v>
      </c>
      <c r="J5738" s="45">
        <v>0</v>
      </c>
      <c r="K5738" s="45">
        <v>0</v>
      </c>
      <c r="L5738" s="45">
        <v>0</v>
      </c>
      <c r="M5738" s="45">
        <v>0</v>
      </c>
      <c r="N5738" s="45">
        <v>0</v>
      </c>
      <c r="O5738" s="45">
        <v>0</v>
      </c>
      <c r="P5738" s="45">
        <v>0</v>
      </c>
      <c r="Q5738" s="45">
        <v>0</v>
      </c>
      <c r="R5738" s="45">
        <f t="shared" si="371"/>
        <v>0</v>
      </c>
    </row>
    <row r="5739" spans="1:18" x14ac:dyDescent="0.25">
      <c r="A5739" s="313"/>
      <c r="B5739" s="322" t="s">
        <v>62</v>
      </c>
      <c r="C5739" s="322"/>
      <c r="D5739" s="322"/>
      <c r="E5739" s="322"/>
      <c r="F5739" s="45">
        <v>0</v>
      </c>
      <c r="G5739" s="45">
        <v>0</v>
      </c>
      <c r="H5739" s="45">
        <v>0</v>
      </c>
      <c r="I5739" s="45">
        <v>1068800</v>
      </c>
      <c r="J5739" s="45">
        <v>497380.02</v>
      </c>
      <c r="K5739" s="45">
        <v>0</v>
      </c>
      <c r="L5739" s="45">
        <v>0</v>
      </c>
      <c r="M5739" s="45">
        <v>20617.2</v>
      </c>
      <c r="N5739" s="45">
        <v>43384.67</v>
      </c>
      <c r="O5739" s="45">
        <v>0</v>
      </c>
      <c r="P5739" s="45">
        <v>0</v>
      </c>
      <c r="Q5739" s="45">
        <v>1693426.76</v>
      </c>
      <c r="R5739" s="45">
        <f t="shared" si="371"/>
        <v>3323608.65</v>
      </c>
    </row>
    <row r="5740" spans="1:18" x14ac:dyDescent="0.25">
      <c r="A5740" s="313"/>
      <c r="B5740" s="322" t="s">
        <v>63</v>
      </c>
      <c r="C5740" s="322"/>
      <c r="D5740" s="322"/>
      <c r="E5740" s="322"/>
      <c r="F5740" s="45">
        <v>0</v>
      </c>
      <c r="G5740" s="45">
        <v>0</v>
      </c>
      <c r="H5740" s="45">
        <v>0</v>
      </c>
      <c r="I5740" s="45">
        <v>0</v>
      </c>
      <c r="J5740" s="45">
        <v>0</v>
      </c>
      <c r="K5740" s="45">
        <v>0</v>
      </c>
      <c r="L5740" s="45">
        <v>0</v>
      </c>
      <c r="M5740" s="45">
        <v>0</v>
      </c>
      <c r="N5740" s="45">
        <v>81473</v>
      </c>
      <c r="O5740" s="45">
        <v>0</v>
      </c>
      <c r="P5740" s="45">
        <v>0</v>
      </c>
      <c r="Q5740" s="45">
        <v>0</v>
      </c>
      <c r="R5740" s="45">
        <f t="shared" si="371"/>
        <v>81473</v>
      </c>
    </row>
    <row r="5741" spans="1:18" x14ac:dyDescent="0.25">
      <c r="A5741" s="313"/>
      <c r="B5741" s="322" t="s">
        <v>64</v>
      </c>
      <c r="C5741" s="322"/>
      <c r="D5741" s="322"/>
      <c r="E5741" s="322"/>
      <c r="F5741" s="45">
        <v>0</v>
      </c>
      <c r="G5741" s="45">
        <v>0</v>
      </c>
      <c r="H5741" s="45">
        <v>0</v>
      </c>
      <c r="I5741" s="45">
        <v>0</v>
      </c>
      <c r="J5741" s="45">
        <v>0</v>
      </c>
      <c r="K5741" s="45">
        <v>0</v>
      </c>
      <c r="L5741" s="45">
        <v>0</v>
      </c>
      <c r="M5741" s="45">
        <v>0</v>
      </c>
      <c r="N5741" s="45">
        <v>0</v>
      </c>
      <c r="O5741" s="45">
        <v>0</v>
      </c>
      <c r="P5741" s="45">
        <v>0</v>
      </c>
      <c r="Q5741" s="45">
        <v>0</v>
      </c>
      <c r="R5741" s="45">
        <f t="shared" si="371"/>
        <v>0</v>
      </c>
    </row>
    <row r="5742" spans="1:18" x14ac:dyDescent="0.25">
      <c r="A5742" s="313"/>
      <c r="B5742" s="322" t="s">
        <v>65</v>
      </c>
      <c r="C5742" s="322"/>
      <c r="D5742" s="322"/>
      <c r="E5742" s="322"/>
      <c r="F5742" s="45">
        <v>0</v>
      </c>
      <c r="G5742" s="45">
        <v>0</v>
      </c>
      <c r="H5742" s="45">
        <v>0</v>
      </c>
      <c r="I5742" s="45">
        <v>0</v>
      </c>
      <c r="J5742" s="45">
        <v>79014.41</v>
      </c>
      <c r="K5742" s="45">
        <v>0</v>
      </c>
      <c r="L5742" s="45">
        <v>0</v>
      </c>
      <c r="M5742" s="45">
        <v>0</v>
      </c>
      <c r="N5742" s="45">
        <v>155868.64000000001</v>
      </c>
      <c r="O5742" s="45">
        <v>0</v>
      </c>
      <c r="P5742" s="45">
        <v>0</v>
      </c>
      <c r="Q5742" s="45">
        <v>999460</v>
      </c>
      <c r="R5742" s="45">
        <f t="shared" si="371"/>
        <v>1234343.05</v>
      </c>
    </row>
    <row r="5743" spans="1:18" x14ac:dyDescent="0.25">
      <c r="A5743" s="313"/>
      <c r="B5743" s="322" t="s">
        <v>66</v>
      </c>
      <c r="C5743" s="322"/>
      <c r="D5743" s="322"/>
      <c r="E5743" s="322"/>
      <c r="F5743" s="45">
        <v>0</v>
      </c>
      <c r="G5743" s="45">
        <v>0</v>
      </c>
      <c r="H5743" s="45">
        <v>0</v>
      </c>
      <c r="I5743" s="45">
        <v>0</v>
      </c>
      <c r="J5743" s="45">
        <v>0</v>
      </c>
      <c r="K5743" s="45">
        <v>0</v>
      </c>
      <c r="L5743" s="45">
        <v>0</v>
      </c>
      <c r="M5743" s="45">
        <v>0</v>
      </c>
      <c r="N5743" s="45">
        <v>0</v>
      </c>
      <c r="O5743" s="45">
        <v>0</v>
      </c>
      <c r="P5743" s="45">
        <v>0</v>
      </c>
      <c r="Q5743" s="45">
        <v>0</v>
      </c>
      <c r="R5743" s="45">
        <f t="shared" si="371"/>
        <v>0</v>
      </c>
    </row>
    <row r="5744" spans="1:18" x14ac:dyDescent="0.25">
      <c r="A5744" s="313"/>
      <c r="B5744" s="322" t="s">
        <v>67</v>
      </c>
      <c r="C5744" s="322"/>
      <c r="D5744" s="322"/>
      <c r="E5744" s="322"/>
      <c r="F5744" s="45">
        <v>0</v>
      </c>
      <c r="G5744" s="45">
        <v>0</v>
      </c>
      <c r="H5744" s="45">
        <v>0</v>
      </c>
      <c r="I5744" s="45">
        <v>0</v>
      </c>
      <c r="J5744" s="45">
        <v>0</v>
      </c>
      <c r="K5744" s="45">
        <v>0</v>
      </c>
      <c r="L5744" s="45">
        <v>0</v>
      </c>
      <c r="M5744" s="45">
        <v>0</v>
      </c>
      <c r="N5744" s="45">
        <v>0</v>
      </c>
      <c r="O5744" s="45">
        <v>0</v>
      </c>
      <c r="P5744" s="45">
        <v>0</v>
      </c>
      <c r="Q5744" s="45">
        <v>0</v>
      </c>
      <c r="R5744" s="45">
        <f t="shared" si="371"/>
        <v>0</v>
      </c>
    </row>
    <row r="5745" spans="1:18" x14ac:dyDescent="0.25">
      <c r="A5745" s="79" t="s">
        <v>68</v>
      </c>
      <c r="B5745" s="2" t="s">
        <v>69</v>
      </c>
      <c r="C5745" s="322"/>
      <c r="D5745" s="322"/>
      <c r="E5745" s="322"/>
      <c r="F5745" s="41">
        <v>0</v>
      </c>
      <c r="G5745" s="41">
        <v>0</v>
      </c>
      <c r="H5745" s="41">
        <v>0</v>
      </c>
      <c r="I5745" s="41">
        <v>0</v>
      </c>
      <c r="J5745" s="41">
        <v>0</v>
      </c>
      <c r="K5745" s="41">
        <v>0</v>
      </c>
      <c r="L5745" s="41">
        <v>0</v>
      </c>
      <c r="M5745" s="41">
        <v>0</v>
      </c>
      <c r="N5745" s="41">
        <v>0</v>
      </c>
      <c r="O5745" s="41">
        <v>0</v>
      </c>
      <c r="P5745" s="41">
        <v>0</v>
      </c>
      <c r="Q5745" s="41">
        <v>0</v>
      </c>
      <c r="R5745" s="41">
        <v>0</v>
      </c>
    </row>
    <row r="5746" spans="1:18" x14ac:dyDescent="0.25">
      <c r="A5746" s="79"/>
      <c r="B5746" s="322" t="s">
        <v>70</v>
      </c>
      <c r="C5746" s="322"/>
      <c r="D5746" s="322"/>
      <c r="E5746" s="322"/>
      <c r="F5746" s="45">
        <v>0</v>
      </c>
      <c r="G5746" s="45">
        <v>0</v>
      </c>
      <c r="H5746" s="45">
        <v>0</v>
      </c>
      <c r="I5746" s="45">
        <v>0</v>
      </c>
      <c r="J5746" s="45">
        <v>0</v>
      </c>
      <c r="K5746" s="45">
        <v>0</v>
      </c>
      <c r="L5746" s="45">
        <v>0</v>
      </c>
      <c r="M5746" s="45">
        <v>0</v>
      </c>
      <c r="N5746" s="45">
        <v>0</v>
      </c>
      <c r="O5746" s="45">
        <v>0</v>
      </c>
      <c r="P5746" s="45">
        <v>0</v>
      </c>
      <c r="Q5746" s="45">
        <v>0</v>
      </c>
      <c r="R5746" s="45">
        <f>SUM(F5746:F5746)</f>
        <v>0</v>
      </c>
    </row>
    <row r="5747" spans="1:18" x14ac:dyDescent="0.25">
      <c r="A5747" s="79"/>
      <c r="B5747" s="322" t="s">
        <v>71</v>
      </c>
      <c r="C5747" s="322"/>
      <c r="D5747" s="322"/>
      <c r="E5747" s="322"/>
      <c r="F5747" s="45">
        <v>0</v>
      </c>
      <c r="G5747" s="45">
        <v>0</v>
      </c>
      <c r="H5747" s="45">
        <v>0</v>
      </c>
      <c r="I5747" s="45">
        <v>0</v>
      </c>
      <c r="J5747" s="45">
        <v>0</v>
      </c>
      <c r="K5747" s="45">
        <v>0</v>
      </c>
      <c r="L5747" s="45">
        <v>0</v>
      </c>
      <c r="M5747" s="45">
        <v>0</v>
      </c>
      <c r="N5747" s="45">
        <v>0</v>
      </c>
      <c r="O5747" s="45">
        <v>0</v>
      </c>
      <c r="P5747" s="45">
        <v>0</v>
      </c>
      <c r="Q5747" s="45">
        <v>0</v>
      </c>
      <c r="R5747" s="45">
        <f>SUM(F5747:F5747)</f>
        <v>0</v>
      </c>
    </row>
    <row r="5748" spans="1:18" x14ac:dyDescent="0.25">
      <c r="A5748" s="79"/>
      <c r="B5748" s="322" t="s">
        <v>72</v>
      </c>
      <c r="C5748" s="322"/>
      <c r="D5748" s="322"/>
      <c r="E5748" s="322"/>
      <c r="F5748" s="45">
        <v>0</v>
      </c>
      <c r="G5748" s="45">
        <v>0</v>
      </c>
      <c r="H5748" s="45">
        <v>0</v>
      </c>
      <c r="I5748" s="45">
        <v>0</v>
      </c>
      <c r="J5748" s="45">
        <v>0</v>
      </c>
      <c r="K5748" s="45">
        <v>0</v>
      </c>
      <c r="L5748" s="45">
        <v>0</v>
      </c>
      <c r="M5748" s="45">
        <v>0</v>
      </c>
      <c r="N5748" s="45">
        <v>0</v>
      </c>
      <c r="O5748" s="45">
        <v>0</v>
      </c>
      <c r="P5748" s="45">
        <v>0</v>
      </c>
      <c r="Q5748" s="45">
        <v>0</v>
      </c>
      <c r="R5748" s="45">
        <f>SUM(F5748:F5748)</f>
        <v>0</v>
      </c>
    </row>
    <row r="5749" spans="1:18" x14ac:dyDescent="0.25">
      <c r="A5749" s="79"/>
      <c r="B5749" s="322" t="s">
        <v>73</v>
      </c>
      <c r="C5749" s="322"/>
      <c r="D5749" s="322"/>
      <c r="E5749" s="322"/>
      <c r="F5749" s="45">
        <v>0</v>
      </c>
      <c r="G5749" s="45">
        <v>0</v>
      </c>
      <c r="H5749" s="45">
        <v>0</v>
      </c>
      <c r="I5749" s="45">
        <v>0</v>
      </c>
      <c r="J5749" s="45">
        <v>0</v>
      </c>
      <c r="K5749" s="45">
        <v>0</v>
      </c>
      <c r="L5749" s="45">
        <v>0</v>
      </c>
      <c r="M5749" s="45">
        <v>0</v>
      </c>
      <c r="N5749" s="45">
        <v>0</v>
      </c>
      <c r="O5749" s="45">
        <v>0</v>
      </c>
      <c r="P5749" s="45">
        <v>0</v>
      </c>
      <c r="Q5749" s="45">
        <v>0</v>
      </c>
      <c r="R5749" s="45">
        <f>SUM(F5749:F5749)</f>
        <v>0</v>
      </c>
    </row>
    <row r="5750" spans="1:18" x14ac:dyDescent="0.25">
      <c r="A5750" s="79"/>
      <c r="B5750" s="322" t="s">
        <v>74</v>
      </c>
      <c r="C5750" s="322"/>
      <c r="D5750" s="322"/>
      <c r="E5750" s="322"/>
      <c r="F5750" s="45">
        <v>0</v>
      </c>
      <c r="G5750" s="45">
        <v>0</v>
      </c>
      <c r="H5750" s="45">
        <v>0</v>
      </c>
      <c r="I5750" s="45">
        <v>0</v>
      </c>
      <c r="J5750" s="45">
        <v>0</v>
      </c>
      <c r="K5750" s="45">
        <v>0</v>
      </c>
      <c r="L5750" s="45">
        <v>0</v>
      </c>
      <c r="M5750" s="45">
        <v>0</v>
      </c>
      <c r="N5750" s="45">
        <v>0</v>
      </c>
      <c r="O5750" s="45">
        <v>0</v>
      </c>
      <c r="P5750" s="45">
        <v>0</v>
      </c>
      <c r="Q5750" s="45">
        <v>0</v>
      </c>
      <c r="R5750" s="45">
        <f>SUM(F5750:F5750)</f>
        <v>0</v>
      </c>
    </row>
    <row r="5751" spans="1:18" x14ac:dyDescent="0.25">
      <c r="A5751" s="79" t="s">
        <v>75</v>
      </c>
      <c r="B5751" s="2" t="s">
        <v>76</v>
      </c>
      <c r="C5751" s="322"/>
      <c r="D5751" s="322"/>
      <c r="E5751" s="322"/>
      <c r="F5751" s="41">
        <v>0</v>
      </c>
      <c r="G5751" s="41">
        <v>0</v>
      </c>
      <c r="H5751" s="41">
        <v>0</v>
      </c>
      <c r="I5751" s="41">
        <v>0</v>
      </c>
      <c r="J5751" s="41">
        <v>0</v>
      </c>
      <c r="K5751" s="41">
        <v>0</v>
      </c>
      <c r="L5751" s="41">
        <v>0</v>
      </c>
      <c r="M5751" s="41">
        <v>0</v>
      </c>
      <c r="N5751" s="41">
        <v>0</v>
      </c>
      <c r="O5751" s="41">
        <v>0</v>
      </c>
      <c r="P5751" s="41">
        <v>0</v>
      </c>
      <c r="Q5751" s="41">
        <v>0</v>
      </c>
      <c r="R5751" s="41">
        <v>0</v>
      </c>
    </row>
    <row r="5752" spans="1:18" x14ac:dyDescent="0.25">
      <c r="A5752" s="79"/>
      <c r="B5752" s="2" t="s">
        <v>77</v>
      </c>
      <c r="C5752" s="322"/>
      <c r="D5752" s="322"/>
      <c r="E5752" s="322"/>
      <c r="F5752" s="45">
        <v>0</v>
      </c>
      <c r="G5752" s="45">
        <v>0</v>
      </c>
      <c r="H5752" s="45">
        <v>0</v>
      </c>
      <c r="I5752" s="45">
        <v>0</v>
      </c>
      <c r="J5752" s="45">
        <v>0</v>
      </c>
      <c r="K5752" s="45">
        <v>0</v>
      </c>
      <c r="L5752" s="45">
        <v>0</v>
      </c>
      <c r="M5752" s="45">
        <v>0</v>
      </c>
      <c r="N5752" s="45">
        <v>0</v>
      </c>
      <c r="O5752" s="45">
        <v>0</v>
      </c>
      <c r="P5752" s="45">
        <v>0</v>
      </c>
      <c r="Q5752" s="45">
        <v>0</v>
      </c>
      <c r="R5752" s="45">
        <f>SUM(F5752:F5752)</f>
        <v>0</v>
      </c>
    </row>
    <row r="5753" spans="1:18" x14ac:dyDescent="0.25">
      <c r="A5753" s="79"/>
      <c r="B5753" s="322" t="s">
        <v>78</v>
      </c>
      <c r="C5753" s="322"/>
      <c r="D5753" s="322"/>
      <c r="E5753" s="322"/>
      <c r="F5753" s="45">
        <v>0</v>
      </c>
      <c r="G5753" s="45">
        <v>0</v>
      </c>
      <c r="H5753" s="45">
        <v>0</v>
      </c>
      <c r="I5753" s="45">
        <v>0</v>
      </c>
      <c r="J5753" s="45">
        <v>0</v>
      </c>
      <c r="K5753" s="45">
        <v>0</v>
      </c>
      <c r="L5753" s="45">
        <v>0</v>
      </c>
      <c r="M5753" s="45">
        <v>0</v>
      </c>
      <c r="N5753" s="45">
        <v>0</v>
      </c>
      <c r="O5753" s="45">
        <v>0</v>
      </c>
      <c r="P5753" s="45">
        <v>0</v>
      </c>
      <c r="Q5753" s="45">
        <v>0</v>
      </c>
      <c r="R5753" s="45">
        <f>SUM(F5753:F5753)</f>
        <v>0</v>
      </c>
    </row>
    <row r="5754" spans="1:18" x14ac:dyDescent="0.25">
      <c r="A5754" s="79"/>
      <c r="B5754" s="322" t="s">
        <v>79</v>
      </c>
      <c r="C5754" s="322"/>
      <c r="D5754" s="322"/>
      <c r="E5754" s="322"/>
      <c r="F5754" s="45">
        <v>0</v>
      </c>
      <c r="G5754" s="45">
        <v>0</v>
      </c>
      <c r="H5754" s="45">
        <v>0</v>
      </c>
      <c r="I5754" s="45">
        <v>0</v>
      </c>
      <c r="J5754" s="45">
        <v>0</v>
      </c>
      <c r="K5754" s="45">
        <v>0</v>
      </c>
      <c r="L5754" s="45">
        <v>0</v>
      </c>
      <c r="M5754" s="45">
        <v>0</v>
      </c>
      <c r="N5754" s="45">
        <v>0</v>
      </c>
      <c r="O5754" s="45">
        <v>0</v>
      </c>
      <c r="P5754" s="45">
        <v>0</v>
      </c>
      <c r="Q5754" s="45">
        <v>0</v>
      </c>
      <c r="R5754" s="45">
        <f>SUM(F5754:F5754)</f>
        <v>0</v>
      </c>
    </row>
    <row r="5755" spans="1:18" x14ac:dyDescent="0.25">
      <c r="A5755" s="79"/>
      <c r="B5755" s="322" t="s">
        <v>80</v>
      </c>
      <c r="C5755" s="322"/>
      <c r="D5755" s="322"/>
      <c r="E5755" s="322"/>
      <c r="F5755" s="45">
        <v>0</v>
      </c>
      <c r="G5755" s="45">
        <v>0</v>
      </c>
      <c r="H5755" s="45">
        <v>0</v>
      </c>
      <c r="I5755" s="45">
        <v>0</v>
      </c>
      <c r="J5755" s="45">
        <v>0</v>
      </c>
      <c r="K5755" s="45">
        <v>0</v>
      </c>
      <c r="L5755" s="45">
        <v>0</v>
      </c>
      <c r="M5755" s="45">
        <v>0</v>
      </c>
      <c r="N5755" s="45">
        <v>0</v>
      </c>
      <c r="O5755" s="45">
        <v>0</v>
      </c>
      <c r="P5755" s="45">
        <v>0</v>
      </c>
      <c r="Q5755" s="45">
        <v>0</v>
      </c>
      <c r="R5755" s="45">
        <f>SUM(F5755:F5755)</f>
        <v>0</v>
      </c>
    </row>
    <row r="5756" spans="1:18" x14ac:dyDescent="0.25">
      <c r="A5756" s="79" t="s">
        <v>81</v>
      </c>
      <c r="B5756" s="2" t="s">
        <v>82</v>
      </c>
      <c r="C5756" s="322"/>
      <c r="D5756" s="322"/>
      <c r="E5756" s="322"/>
      <c r="F5756" s="41">
        <v>0</v>
      </c>
      <c r="G5756" s="41">
        <v>0</v>
      </c>
      <c r="H5756" s="41">
        <v>0</v>
      </c>
      <c r="I5756" s="41">
        <v>0</v>
      </c>
      <c r="J5756" s="41">
        <v>0</v>
      </c>
      <c r="K5756" s="41">
        <v>0</v>
      </c>
      <c r="L5756" s="41">
        <v>0</v>
      </c>
      <c r="M5756" s="41">
        <v>0</v>
      </c>
      <c r="N5756" s="41">
        <v>0</v>
      </c>
      <c r="O5756" s="41">
        <v>0</v>
      </c>
      <c r="P5756" s="41">
        <v>0</v>
      </c>
      <c r="Q5756" s="41">
        <v>0</v>
      </c>
      <c r="R5756" s="41">
        <v>0</v>
      </c>
    </row>
    <row r="5757" spans="1:18" x14ac:dyDescent="0.25">
      <c r="A5757" s="79"/>
      <c r="B5757" s="322" t="s">
        <v>83</v>
      </c>
      <c r="C5757" s="322"/>
      <c r="D5757" s="322"/>
      <c r="E5757" s="322"/>
      <c r="F5757" s="45">
        <v>0</v>
      </c>
      <c r="G5757" s="45">
        <v>0</v>
      </c>
      <c r="H5757" s="45">
        <v>0</v>
      </c>
      <c r="I5757" s="45">
        <v>0</v>
      </c>
      <c r="J5757" s="45">
        <v>0</v>
      </c>
      <c r="K5757" s="45">
        <v>0</v>
      </c>
      <c r="L5757" s="45">
        <v>0</v>
      </c>
      <c r="M5757" s="45">
        <v>0</v>
      </c>
      <c r="N5757" s="45">
        <v>0</v>
      </c>
      <c r="O5757" s="45">
        <v>0</v>
      </c>
      <c r="P5757" s="45">
        <v>0</v>
      </c>
      <c r="Q5757" s="45">
        <v>0</v>
      </c>
      <c r="R5757" s="45">
        <f>SUM(F5757:F5757)</f>
        <v>0</v>
      </c>
    </row>
    <row r="5758" spans="1:18" x14ac:dyDescent="0.25">
      <c r="A5758" s="79"/>
      <c r="B5758" s="322" t="s">
        <v>84</v>
      </c>
      <c r="C5758" s="322"/>
      <c r="D5758" s="322"/>
      <c r="E5758" s="322"/>
      <c r="F5758" s="45">
        <v>0</v>
      </c>
      <c r="G5758" s="45">
        <v>0</v>
      </c>
      <c r="H5758" s="45">
        <v>0</v>
      </c>
      <c r="I5758" s="45">
        <v>0</v>
      </c>
      <c r="J5758" s="45">
        <v>0</v>
      </c>
      <c r="K5758" s="45">
        <v>0</v>
      </c>
      <c r="L5758" s="45">
        <v>0</v>
      </c>
      <c r="M5758" s="45">
        <v>0</v>
      </c>
      <c r="N5758" s="45">
        <v>0</v>
      </c>
      <c r="O5758" s="45">
        <v>0</v>
      </c>
      <c r="P5758" s="45">
        <v>0</v>
      </c>
      <c r="Q5758" s="45">
        <v>0</v>
      </c>
      <c r="R5758" s="45">
        <f>SUM(F5758:F5758)</f>
        <v>0</v>
      </c>
    </row>
    <row r="5759" spans="1:18" x14ac:dyDescent="0.25">
      <c r="A5759" s="79"/>
      <c r="B5759" s="322" t="s">
        <v>85</v>
      </c>
      <c r="C5759" s="322"/>
      <c r="D5759" s="322"/>
      <c r="E5759" s="322"/>
      <c r="F5759" s="45">
        <v>0</v>
      </c>
      <c r="G5759" s="45">
        <v>0</v>
      </c>
      <c r="H5759" s="45">
        <v>0</v>
      </c>
      <c r="I5759" s="45">
        <v>0</v>
      </c>
      <c r="J5759" s="45">
        <v>0</v>
      </c>
      <c r="K5759" s="45">
        <v>0</v>
      </c>
      <c r="L5759" s="45">
        <v>0</v>
      </c>
      <c r="M5759" s="45">
        <v>0</v>
      </c>
      <c r="N5759" s="45">
        <v>0</v>
      </c>
      <c r="O5759" s="45">
        <v>0</v>
      </c>
      <c r="P5759" s="45">
        <v>0</v>
      </c>
      <c r="Q5759" s="45">
        <v>0</v>
      </c>
      <c r="R5759" s="45">
        <f>SUM(F5759:F5759)</f>
        <v>0</v>
      </c>
    </row>
    <row r="5760" spans="1:18" x14ac:dyDescent="0.25">
      <c r="A5760" s="79"/>
      <c r="B5760" s="322" t="s">
        <v>86</v>
      </c>
      <c r="C5760" s="322"/>
      <c r="D5760" s="322"/>
      <c r="E5760" s="322"/>
      <c r="F5760" s="45">
        <v>0</v>
      </c>
      <c r="G5760" s="45">
        <v>0</v>
      </c>
      <c r="H5760" s="45">
        <v>0</v>
      </c>
      <c r="I5760" s="45">
        <v>0</v>
      </c>
      <c r="J5760" s="45">
        <v>0</v>
      </c>
      <c r="K5760" s="45">
        <v>0</v>
      </c>
      <c r="L5760" s="45">
        <v>0</v>
      </c>
      <c r="M5760" s="45">
        <v>0</v>
      </c>
      <c r="N5760" s="45">
        <v>0</v>
      </c>
      <c r="O5760" s="45">
        <v>0</v>
      </c>
      <c r="P5760" s="45">
        <v>0</v>
      </c>
      <c r="Q5760" s="45">
        <v>0</v>
      </c>
      <c r="R5760" s="45">
        <f>SUM(F5760:F5760)</f>
        <v>0</v>
      </c>
    </row>
    <row r="5761" spans="1:18" x14ac:dyDescent="0.25">
      <c r="A5761" s="313"/>
      <c r="B5761" s="322" t="s">
        <v>87</v>
      </c>
      <c r="C5761" s="322"/>
      <c r="D5761" s="322"/>
      <c r="E5761" s="322"/>
      <c r="F5761" s="45">
        <v>0</v>
      </c>
      <c r="G5761" s="45">
        <v>0</v>
      </c>
      <c r="H5761" s="45">
        <v>0</v>
      </c>
      <c r="I5761" s="45">
        <v>0</v>
      </c>
      <c r="J5761" s="45">
        <v>0</v>
      </c>
      <c r="K5761" s="45">
        <v>0</v>
      </c>
      <c r="L5761" s="45">
        <v>0</v>
      </c>
      <c r="M5761" s="45">
        <v>0</v>
      </c>
      <c r="N5761" s="45">
        <v>0</v>
      </c>
      <c r="O5761" s="45">
        <v>0</v>
      </c>
      <c r="P5761" s="45">
        <v>0</v>
      </c>
      <c r="Q5761" s="45">
        <v>0</v>
      </c>
      <c r="R5761" s="45">
        <f>SUM(F5761:F5761)</f>
        <v>0</v>
      </c>
    </row>
    <row r="5762" spans="1:18" x14ac:dyDescent="0.25">
      <c r="A5762" s="313"/>
      <c r="B5762" s="2" t="s">
        <v>88</v>
      </c>
      <c r="C5762" s="322"/>
      <c r="D5762" s="322"/>
      <c r="E5762" s="322"/>
      <c r="F5762" s="61">
        <f>+F5696+F5677+F5683</f>
        <v>26071163.659999996</v>
      </c>
      <c r="G5762" s="61">
        <f>+G5696+G5677+G5683</f>
        <v>23351036.780000001</v>
      </c>
      <c r="H5762" s="61">
        <f>+H5696+H5677+H5683</f>
        <v>24549984.219999999</v>
      </c>
      <c r="I5762" s="61">
        <f t="shared" ref="I5762:Q5762" si="372">+I5696+I5677+I5683+I5733</f>
        <v>28810245.789999995</v>
      </c>
      <c r="J5762" s="61">
        <f t="shared" si="372"/>
        <v>45959617.239999995</v>
      </c>
      <c r="K5762" s="61">
        <f t="shared" si="372"/>
        <v>24861127.640000001</v>
      </c>
      <c r="L5762" s="61">
        <f t="shared" si="372"/>
        <v>26599315.489999998</v>
      </c>
      <c r="M5762" s="61">
        <f t="shared" si="372"/>
        <v>32344529.189999998</v>
      </c>
      <c r="N5762" s="61">
        <f t="shared" si="372"/>
        <v>31683711.379999999</v>
      </c>
      <c r="O5762" s="61">
        <f t="shared" si="372"/>
        <v>38223550.049999997</v>
      </c>
      <c r="P5762" s="61">
        <f t="shared" si="372"/>
        <v>47807932.399999999</v>
      </c>
      <c r="Q5762" s="61">
        <f t="shared" si="372"/>
        <v>66487879.509999998</v>
      </c>
      <c r="R5762" s="61">
        <f>+R5696+R5683+R5677+R5733</f>
        <v>416750093.34999996</v>
      </c>
    </row>
    <row r="5763" spans="1:18" x14ac:dyDescent="0.25">
      <c r="A5763" s="313"/>
      <c r="B5763" s="2"/>
      <c r="C5763" s="322"/>
      <c r="D5763" s="322"/>
      <c r="E5763" s="322"/>
      <c r="F5763" s="45"/>
      <c r="G5763" s="45"/>
      <c r="H5763" s="45"/>
      <c r="I5763" s="45"/>
      <c r="J5763" s="45"/>
      <c r="K5763" s="45"/>
      <c r="L5763" s="45"/>
      <c r="M5763" s="45"/>
      <c r="N5763" s="45"/>
      <c r="O5763" s="45"/>
      <c r="P5763" s="45"/>
      <c r="Q5763" s="45"/>
      <c r="R5763" s="45"/>
    </row>
    <row r="5764" spans="1:18" x14ac:dyDescent="0.25">
      <c r="A5764" s="313"/>
      <c r="B5764" s="2" t="s">
        <v>236</v>
      </c>
      <c r="C5764" s="322"/>
      <c r="D5764" s="322"/>
      <c r="E5764" s="322"/>
      <c r="F5764" s="45">
        <v>0</v>
      </c>
      <c r="G5764" s="45">
        <v>0</v>
      </c>
      <c r="H5764" s="45">
        <v>0</v>
      </c>
      <c r="I5764" s="45">
        <v>0</v>
      </c>
      <c r="J5764" s="45">
        <v>0</v>
      </c>
      <c r="K5764" s="45">
        <v>0</v>
      </c>
      <c r="L5764" s="45">
        <v>0</v>
      </c>
      <c r="M5764" s="45">
        <v>39996.1</v>
      </c>
      <c r="N5764" s="45">
        <v>-39996.1</v>
      </c>
      <c r="O5764" s="45">
        <v>0</v>
      </c>
      <c r="P5764" s="45">
        <v>0</v>
      </c>
      <c r="Q5764" s="45">
        <v>0</v>
      </c>
      <c r="R5764" s="45">
        <f>SUM(F5764:Q5764)</f>
        <v>0</v>
      </c>
    </row>
    <row r="5765" spans="1:18" x14ac:dyDescent="0.25">
      <c r="A5765" s="313"/>
      <c r="B5765" s="2" t="s">
        <v>237</v>
      </c>
      <c r="C5765" s="322"/>
      <c r="D5765" s="322"/>
      <c r="E5765" s="322"/>
      <c r="F5765" s="45">
        <v>0</v>
      </c>
      <c r="G5765" s="45">
        <v>0</v>
      </c>
      <c r="H5765" s="45">
        <v>0</v>
      </c>
      <c r="I5765" s="45">
        <v>0</v>
      </c>
      <c r="J5765" s="45">
        <v>0</v>
      </c>
      <c r="K5765" s="45">
        <v>0</v>
      </c>
      <c r="L5765" s="45">
        <v>0</v>
      </c>
      <c r="M5765" s="45">
        <v>178141.35</v>
      </c>
      <c r="N5765" s="45">
        <v>-178141.35</v>
      </c>
      <c r="O5765" s="45">
        <v>0</v>
      </c>
      <c r="P5765" s="45">
        <v>0</v>
      </c>
      <c r="Q5765" s="45">
        <v>0</v>
      </c>
      <c r="R5765" s="45">
        <f t="shared" ref="R5765:R5770" si="373">SUM(F5765:O5765)</f>
        <v>0</v>
      </c>
    </row>
    <row r="5766" spans="1:18" x14ac:dyDescent="0.25">
      <c r="A5766" s="313"/>
      <c r="B5766" s="2" t="s">
        <v>231</v>
      </c>
      <c r="C5766" s="322"/>
      <c r="D5766" s="322"/>
      <c r="E5766" s="322"/>
      <c r="F5766" s="45">
        <v>0</v>
      </c>
      <c r="G5766" s="45">
        <v>115767</v>
      </c>
      <c r="H5766" s="45">
        <v>-115767</v>
      </c>
      <c r="I5766" s="45">
        <v>0</v>
      </c>
      <c r="J5766" s="45">
        <v>0</v>
      </c>
      <c r="K5766" s="45">
        <v>0</v>
      </c>
      <c r="L5766" s="45">
        <v>0</v>
      </c>
      <c r="M5766" s="45">
        <v>0</v>
      </c>
      <c r="N5766" s="45">
        <v>0</v>
      </c>
      <c r="O5766" s="45">
        <v>0</v>
      </c>
      <c r="P5766" s="45">
        <v>0</v>
      </c>
      <c r="Q5766" s="45">
        <v>0</v>
      </c>
      <c r="R5766" s="45">
        <f t="shared" si="373"/>
        <v>0</v>
      </c>
    </row>
    <row r="5767" spans="1:18" x14ac:dyDescent="0.25">
      <c r="A5767" s="313"/>
      <c r="B5767" s="2" t="s">
        <v>230</v>
      </c>
      <c r="C5767" s="322"/>
      <c r="D5767" s="322"/>
      <c r="E5767" s="322"/>
      <c r="F5767" s="45">
        <v>136.99</v>
      </c>
      <c r="G5767" s="45">
        <v>-136.99</v>
      </c>
      <c r="H5767" s="45">
        <v>0</v>
      </c>
      <c r="I5767" s="45">
        <v>0</v>
      </c>
      <c r="J5767" s="45">
        <v>0</v>
      </c>
      <c r="K5767" s="45">
        <v>0</v>
      </c>
      <c r="L5767" s="45">
        <v>0</v>
      </c>
      <c r="M5767" s="45">
        <v>0</v>
      </c>
      <c r="N5767" s="45">
        <v>0</v>
      </c>
      <c r="O5767" s="45">
        <v>0</v>
      </c>
      <c r="P5767" s="45">
        <v>0</v>
      </c>
      <c r="Q5767" s="45">
        <v>0</v>
      </c>
      <c r="R5767" s="45">
        <f t="shared" si="373"/>
        <v>0</v>
      </c>
    </row>
    <row r="5768" spans="1:18" x14ac:dyDescent="0.25">
      <c r="A5768" s="313"/>
      <c r="B5768" s="2" t="s">
        <v>232</v>
      </c>
      <c r="C5768" s="322"/>
      <c r="D5768" s="322"/>
      <c r="E5768" s="322"/>
      <c r="F5768" s="45">
        <v>0</v>
      </c>
      <c r="G5768" s="45">
        <v>0</v>
      </c>
      <c r="H5768" s="45">
        <v>4761.6000000000004</v>
      </c>
      <c r="I5768" s="45">
        <f>-H5768</f>
        <v>-4761.6000000000004</v>
      </c>
      <c r="J5768" s="45">
        <v>0</v>
      </c>
      <c r="K5768" s="45">
        <v>0</v>
      </c>
      <c r="L5768" s="45">
        <v>0</v>
      </c>
      <c r="M5768" s="45">
        <v>0</v>
      </c>
      <c r="N5768" s="45">
        <v>0</v>
      </c>
      <c r="O5768" s="45">
        <v>0</v>
      </c>
      <c r="P5768" s="45">
        <v>0</v>
      </c>
      <c r="Q5768" s="45">
        <v>0</v>
      </c>
      <c r="R5768" s="45">
        <f t="shared" si="373"/>
        <v>0</v>
      </c>
    </row>
    <row r="5769" spans="1:18" x14ac:dyDescent="0.25">
      <c r="A5769" s="313"/>
      <c r="B5769" s="2" t="s">
        <v>234</v>
      </c>
      <c r="C5769" s="322"/>
      <c r="D5769" s="322"/>
      <c r="E5769" s="322"/>
      <c r="F5769" s="45">
        <v>0</v>
      </c>
      <c r="G5769" s="45">
        <v>0</v>
      </c>
      <c r="H5769" s="45">
        <v>87792</v>
      </c>
      <c r="I5769" s="45">
        <f t="shared" ref="I5769:I5770" si="374">-H5769</f>
        <v>-87792</v>
      </c>
      <c r="J5769" s="45">
        <v>0</v>
      </c>
      <c r="K5769" s="45">
        <v>0</v>
      </c>
      <c r="L5769" s="45">
        <v>0</v>
      </c>
      <c r="M5769" s="45">
        <v>0</v>
      </c>
      <c r="N5769" s="45">
        <v>0</v>
      </c>
      <c r="O5769" s="45">
        <v>0</v>
      </c>
      <c r="P5769" s="45">
        <v>0</v>
      </c>
      <c r="Q5769" s="45">
        <v>0</v>
      </c>
      <c r="R5769" s="45">
        <f t="shared" si="373"/>
        <v>0</v>
      </c>
    </row>
    <row r="5770" spans="1:18" x14ac:dyDescent="0.25">
      <c r="A5770" s="313"/>
      <c r="B5770" s="2" t="s">
        <v>233</v>
      </c>
      <c r="C5770" s="322"/>
      <c r="D5770" s="322"/>
      <c r="E5770" s="322"/>
      <c r="F5770" s="45">
        <v>0</v>
      </c>
      <c r="G5770" s="45">
        <v>0</v>
      </c>
      <c r="H5770" s="45">
        <v>944000</v>
      </c>
      <c r="I5770" s="45">
        <f t="shared" si="374"/>
        <v>-944000</v>
      </c>
      <c r="J5770" s="45">
        <v>0</v>
      </c>
      <c r="K5770" s="45">
        <v>0</v>
      </c>
      <c r="L5770" s="45">
        <v>0</v>
      </c>
      <c r="M5770" s="45">
        <v>0</v>
      </c>
      <c r="N5770" s="45">
        <v>0</v>
      </c>
      <c r="O5770" s="45">
        <v>0</v>
      </c>
      <c r="P5770" s="45">
        <v>0</v>
      </c>
      <c r="Q5770" s="45">
        <v>0</v>
      </c>
      <c r="R5770" s="45">
        <f t="shared" si="373"/>
        <v>0</v>
      </c>
    </row>
    <row r="5771" spans="1:18" x14ac:dyDescent="0.25">
      <c r="A5771" s="79"/>
      <c r="B5771" s="2" t="s">
        <v>235</v>
      </c>
      <c r="C5771" s="322"/>
      <c r="D5771" s="322"/>
      <c r="E5771" s="322"/>
      <c r="F5771" s="45">
        <v>0</v>
      </c>
      <c r="G5771" s="45">
        <v>0</v>
      </c>
      <c r="H5771" s="45">
        <v>0</v>
      </c>
      <c r="I5771" s="45">
        <v>0</v>
      </c>
      <c r="J5771" s="45">
        <f>-195333.58-44981.85</f>
        <v>-240315.43</v>
      </c>
      <c r="K5771" s="45">
        <v>0</v>
      </c>
      <c r="L5771" s="45">
        <v>0</v>
      </c>
      <c r="M5771" s="45">
        <v>0</v>
      </c>
      <c r="N5771" s="45">
        <v>-116575.75</v>
      </c>
      <c r="O5771" s="45">
        <v>-2666.67</v>
      </c>
      <c r="P5771" s="45">
        <v>-96307.18</v>
      </c>
      <c r="Q5771" s="45">
        <v>0</v>
      </c>
      <c r="R5771" s="45">
        <f t="shared" ref="R5771:R5781" si="375">SUM(F5771:P5771)</f>
        <v>-455865.02999999997</v>
      </c>
    </row>
    <row r="5772" spans="1:18" x14ac:dyDescent="0.25">
      <c r="A5772" s="79"/>
      <c r="B5772" s="2" t="s">
        <v>226</v>
      </c>
      <c r="C5772" s="322"/>
      <c r="D5772" s="322"/>
      <c r="E5772" s="322"/>
      <c r="F5772" s="45">
        <v>0</v>
      </c>
      <c r="G5772" s="45">
        <v>0</v>
      </c>
      <c r="H5772" s="45">
        <v>0</v>
      </c>
      <c r="I5772" s="45">
        <v>0</v>
      </c>
      <c r="J5772" s="45">
        <v>-14700</v>
      </c>
      <c r="K5772" s="45">
        <v>0</v>
      </c>
      <c r="L5772" s="45">
        <v>0</v>
      </c>
      <c r="M5772" s="45">
        <v>-354007.46</v>
      </c>
      <c r="N5772" s="45">
        <v>0</v>
      </c>
      <c r="O5772" s="45">
        <v>0</v>
      </c>
      <c r="P5772" s="45">
        <v>0</v>
      </c>
      <c r="Q5772" s="45">
        <v>0</v>
      </c>
      <c r="R5772" s="45">
        <f t="shared" si="375"/>
        <v>-368707.46</v>
      </c>
    </row>
    <row r="5773" spans="1:18" x14ac:dyDescent="0.25">
      <c r="A5773" s="79"/>
      <c r="B5773" s="2" t="s">
        <v>238</v>
      </c>
      <c r="C5773" s="322"/>
      <c r="D5773" s="322"/>
      <c r="E5773" s="322"/>
      <c r="F5773" s="45">
        <v>0</v>
      </c>
      <c r="G5773" s="45">
        <v>0</v>
      </c>
      <c r="H5773" s="45">
        <v>0</v>
      </c>
      <c r="I5773" s="45">
        <v>0</v>
      </c>
      <c r="J5773" s="45">
        <v>0</v>
      </c>
      <c r="K5773" s="45">
        <v>0</v>
      </c>
      <c r="L5773" s="45">
        <v>0</v>
      </c>
      <c r="M5773" s="45">
        <v>0</v>
      </c>
      <c r="N5773" s="45">
        <v>0</v>
      </c>
      <c r="O5773" s="45">
        <v>225000</v>
      </c>
      <c r="P5773" s="45">
        <v>-225000</v>
      </c>
      <c r="Q5773" s="45">
        <v>0</v>
      </c>
      <c r="R5773" s="45">
        <f t="shared" si="375"/>
        <v>0</v>
      </c>
    </row>
    <row r="5774" spans="1:18" x14ac:dyDescent="0.25">
      <c r="A5774" s="79"/>
      <c r="B5774" s="2" t="s">
        <v>239</v>
      </c>
      <c r="C5774" s="322"/>
      <c r="D5774" s="322"/>
      <c r="E5774" s="322"/>
      <c r="F5774" s="45">
        <v>0</v>
      </c>
      <c r="G5774" s="45">
        <v>0</v>
      </c>
      <c r="H5774" s="45">
        <v>0</v>
      </c>
      <c r="I5774" s="45">
        <v>0</v>
      </c>
      <c r="J5774" s="45">
        <v>0</v>
      </c>
      <c r="K5774" s="45">
        <v>0</v>
      </c>
      <c r="L5774" s="45">
        <v>0</v>
      </c>
      <c r="M5774" s="45">
        <v>0</v>
      </c>
      <c r="N5774" s="45">
        <v>0</v>
      </c>
      <c r="O5774" s="45">
        <v>21384</v>
      </c>
      <c r="P5774" s="45">
        <v>-21384</v>
      </c>
      <c r="Q5774" s="45">
        <v>0</v>
      </c>
      <c r="R5774" s="45">
        <f t="shared" si="375"/>
        <v>0</v>
      </c>
    </row>
    <row r="5775" spans="1:18" x14ac:dyDescent="0.25">
      <c r="A5775" s="79"/>
      <c r="B5775" s="2" t="s">
        <v>240</v>
      </c>
      <c r="C5775" s="322"/>
      <c r="D5775" s="322"/>
      <c r="E5775" s="322"/>
      <c r="F5775" s="45">
        <v>0</v>
      </c>
      <c r="G5775" s="45">
        <v>0</v>
      </c>
      <c r="H5775" s="45">
        <v>0</v>
      </c>
      <c r="I5775" s="45">
        <v>0</v>
      </c>
      <c r="J5775" s="45">
        <v>0</v>
      </c>
      <c r="K5775" s="45">
        <v>0</v>
      </c>
      <c r="L5775" s="45">
        <v>0</v>
      </c>
      <c r="M5775" s="45">
        <v>0</v>
      </c>
      <c r="N5775" s="45">
        <v>0</v>
      </c>
      <c r="O5775" s="45">
        <v>257794.6</v>
      </c>
      <c r="P5775" s="45">
        <v>-257794.6</v>
      </c>
      <c r="Q5775" s="45">
        <v>0</v>
      </c>
      <c r="R5775" s="45">
        <f t="shared" si="375"/>
        <v>0</v>
      </c>
    </row>
    <row r="5776" spans="1:18" x14ac:dyDescent="0.25">
      <c r="A5776" s="79"/>
      <c r="B5776" s="2" t="s">
        <v>241</v>
      </c>
      <c r="C5776" s="322"/>
      <c r="D5776" s="322"/>
      <c r="E5776" s="322"/>
      <c r="F5776" s="45">
        <v>0</v>
      </c>
      <c r="G5776" s="45">
        <v>0</v>
      </c>
      <c r="H5776" s="45">
        <v>0</v>
      </c>
      <c r="I5776" s="45">
        <v>0</v>
      </c>
      <c r="J5776" s="45">
        <v>0</v>
      </c>
      <c r="K5776" s="45">
        <v>0</v>
      </c>
      <c r="L5776" s="45">
        <v>0</v>
      </c>
      <c r="M5776" s="45">
        <v>0</v>
      </c>
      <c r="N5776" s="45">
        <v>0</v>
      </c>
      <c r="O5776" s="45">
        <v>154.57</v>
      </c>
      <c r="P5776" s="45">
        <v>-154.57</v>
      </c>
      <c r="Q5776" s="45">
        <v>0</v>
      </c>
      <c r="R5776" s="45">
        <f t="shared" si="375"/>
        <v>0</v>
      </c>
    </row>
    <row r="5777" spans="1:18" x14ac:dyDescent="0.25">
      <c r="A5777" s="79"/>
      <c r="B5777" s="2" t="s">
        <v>242</v>
      </c>
      <c r="C5777" s="322"/>
      <c r="D5777" s="322"/>
      <c r="E5777" s="322"/>
      <c r="F5777" s="45">
        <v>0</v>
      </c>
      <c r="G5777" s="45">
        <v>0</v>
      </c>
      <c r="H5777" s="45">
        <v>0</v>
      </c>
      <c r="I5777" s="45">
        <v>0</v>
      </c>
      <c r="J5777" s="45">
        <v>0</v>
      </c>
      <c r="K5777" s="45">
        <v>0</v>
      </c>
      <c r="L5777" s="45">
        <v>0</v>
      </c>
      <c r="M5777" s="45">
        <v>0</v>
      </c>
      <c r="N5777" s="45">
        <v>0</v>
      </c>
      <c r="O5777" s="45">
        <v>178038.39999999999</v>
      </c>
      <c r="P5777" s="45">
        <v>-178038.39999999999</v>
      </c>
      <c r="Q5777" s="45">
        <v>0</v>
      </c>
      <c r="R5777" s="45">
        <f t="shared" si="375"/>
        <v>0</v>
      </c>
    </row>
    <row r="5778" spans="1:18" x14ac:dyDescent="0.25">
      <c r="A5778" s="79"/>
      <c r="B5778" s="2" t="s">
        <v>243</v>
      </c>
      <c r="C5778" s="322"/>
      <c r="D5778" s="322"/>
      <c r="E5778" s="322"/>
      <c r="F5778" s="45">
        <v>0</v>
      </c>
      <c r="G5778" s="45">
        <v>0</v>
      </c>
      <c r="H5778" s="45">
        <v>0</v>
      </c>
      <c r="I5778" s="45">
        <v>0</v>
      </c>
      <c r="J5778" s="45">
        <v>0</v>
      </c>
      <c r="K5778" s="45">
        <v>0</v>
      </c>
      <c r="L5778" s="45">
        <v>0</v>
      </c>
      <c r="M5778" s="45">
        <v>0</v>
      </c>
      <c r="N5778" s="45">
        <v>0</v>
      </c>
      <c r="O5778" s="45">
        <v>39996.1</v>
      </c>
      <c r="P5778" s="45">
        <v>-39996.1</v>
      </c>
      <c r="Q5778" s="45">
        <v>0</v>
      </c>
      <c r="R5778" s="45">
        <f t="shared" si="375"/>
        <v>0</v>
      </c>
    </row>
    <row r="5779" spans="1:18" x14ac:dyDescent="0.25">
      <c r="A5779" s="79"/>
      <c r="B5779" s="2" t="s">
        <v>244</v>
      </c>
      <c r="C5779" s="322"/>
      <c r="D5779" s="322"/>
      <c r="E5779" s="322"/>
      <c r="F5779" s="45">
        <v>0</v>
      </c>
      <c r="G5779" s="45">
        <v>0</v>
      </c>
      <c r="H5779" s="45">
        <v>0</v>
      </c>
      <c r="I5779" s="45">
        <v>0</v>
      </c>
      <c r="J5779" s="45">
        <v>0</v>
      </c>
      <c r="K5779" s="45">
        <v>0</v>
      </c>
      <c r="L5779" s="45">
        <v>0</v>
      </c>
      <c r="M5779" s="45">
        <v>0</v>
      </c>
      <c r="N5779" s="45">
        <v>0</v>
      </c>
      <c r="O5779" s="45">
        <v>91999.99</v>
      </c>
      <c r="P5779" s="45">
        <v>-91999.99</v>
      </c>
      <c r="Q5779" s="45">
        <v>0</v>
      </c>
      <c r="R5779" s="45">
        <f t="shared" si="375"/>
        <v>0</v>
      </c>
    </row>
    <row r="5780" spans="1:18" x14ac:dyDescent="0.25">
      <c r="A5780" s="79"/>
      <c r="B5780" s="2" t="s">
        <v>228</v>
      </c>
      <c r="C5780" s="322"/>
      <c r="D5780" s="322"/>
      <c r="E5780" s="322"/>
      <c r="F5780" s="45">
        <v>0</v>
      </c>
      <c r="G5780" s="45">
        <v>0</v>
      </c>
      <c r="H5780" s="45">
        <v>0</v>
      </c>
      <c r="I5780" s="45">
        <v>0</v>
      </c>
      <c r="J5780" s="45">
        <v>0</v>
      </c>
      <c r="K5780" s="45">
        <v>0</v>
      </c>
      <c r="L5780" s="45">
        <v>0</v>
      </c>
      <c r="M5780" s="45">
        <v>0</v>
      </c>
      <c r="N5780" s="45">
        <v>0</v>
      </c>
      <c r="O5780" s="45">
        <v>117366.39</v>
      </c>
      <c r="P5780" s="45">
        <v>0</v>
      </c>
      <c r="Q5780" s="45">
        <v>0</v>
      </c>
      <c r="R5780" s="45">
        <f t="shared" si="375"/>
        <v>117366.39</v>
      </c>
    </row>
    <row r="5781" spans="1:18" x14ac:dyDescent="0.25">
      <c r="A5781" s="79" t="s">
        <v>89</v>
      </c>
      <c r="B5781" s="2" t="s">
        <v>90</v>
      </c>
      <c r="C5781" s="322"/>
      <c r="D5781" s="322"/>
      <c r="E5781" s="322"/>
      <c r="F5781" s="45">
        <v>0</v>
      </c>
      <c r="G5781" s="45">
        <v>0</v>
      </c>
      <c r="H5781" s="45">
        <v>0</v>
      </c>
      <c r="I5781" s="45">
        <v>0</v>
      </c>
      <c r="J5781" s="45">
        <v>0</v>
      </c>
      <c r="K5781" s="45">
        <v>0</v>
      </c>
      <c r="L5781" s="45">
        <v>0</v>
      </c>
      <c r="M5781" s="45">
        <v>0</v>
      </c>
      <c r="N5781" s="45">
        <v>0</v>
      </c>
      <c r="O5781" s="45">
        <v>0</v>
      </c>
      <c r="P5781" s="45">
        <v>0</v>
      </c>
      <c r="Q5781" s="45">
        <v>0</v>
      </c>
      <c r="R5781" s="45">
        <f t="shared" si="375"/>
        <v>0</v>
      </c>
    </row>
    <row r="5782" spans="1:18" x14ac:dyDescent="0.25">
      <c r="A5782" s="79" t="s">
        <v>91</v>
      </c>
      <c r="B5782" s="2" t="s">
        <v>92</v>
      </c>
      <c r="C5782" s="322"/>
      <c r="D5782" s="322"/>
      <c r="E5782" s="322"/>
      <c r="F5782" s="41">
        <v>0</v>
      </c>
      <c r="G5782" s="41">
        <v>0</v>
      </c>
      <c r="H5782" s="41">
        <v>0</v>
      </c>
      <c r="I5782" s="41">
        <v>0</v>
      </c>
      <c r="J5782" s="41">
        <v>0</v>
      </c>
      <c r="K5782" s="41">
        <v>0</v>
      </c>
      <c r="L5782" s="41">
        <v>0</v>
      </c>
      <c r="M5782" s="41">
        <v>0</v>
      </c>
      <c r="N5782" s="41">
        <v>0</v>
      </c>
      <c r="O5782" s="41">
        <v>0</v>
      </c>
      <c r="P5782" s="41">
        <v>0</v>
      </c>
      <c r="Q5782" s="41">
        <v>0</v>
      </c>
      <c r="R5782" s="41">
        <v>0</v>
      </c>
    </row>
    <row r="5783" spans="1:18" x14ac:dyDescent="0.25">
      <c r="A5783" s="313"/>
      <c r="B5783" s="322" t="s">
        <v>93</v>
      </c>
      <c r="C5783" s="322"/>
      <c r="D5783" s="322" t="s">
        <v>94</v>
      </c>
      <c r="E5783" s="322"/>
      <c r="F5783" s="45">
        <v>0</v>
      </c>
      <c r="G5783" s="45">
        <v>0</v>
      </c>
      <c r="H5783" s="45">
        <v>0</v>
      </c>
      <c r="I5783" s="45">
        <v>0</v>
      </c>
      <c r="J5783" s="45">
        <v>0</v>
      </c>
      <c r="K5783" s="45">
        <v>0</v>
      </c>
      <c r="L5783" s="45">
        <v>0</v>
      </c>
      <c r="M5783" s="45">
        <v>0</v>
      </c>
      <c r="N5783" s="45">
        <v>0</v>
      </c>
      <c r="O5783" s="45">
        <v>0</v>
      </c>
      <c r="P5783" s="45">
        <v>0</v>
      </c>
      <c r="Q5783" s="45">
        <v>0</v>
      </c>
      <c r="R5783" s="45">
        <f>SUM(F5783:N5783)</f>
        <v>0</v>
      </c>
    </row>
    <row r="5784" spans="1:18" x14ac:dyDescent="0.25">
      <c r="A5784" s="313"/>
      <c r="B5784" s="322" t="s">
        <v>95</v>
      </c>
      <c r="C5784" s="322"/>
      <c r="D5784" s="322"/>
      <c r="E5784" s="322"/>
      <c r="F5784" s="45">
        <v>0</v>
      </c>
      <c r="G5784" s="45">
        <v>0</v>
      </c>
      <c r="H5784" s="45">
        <v>0</v>
      </c>
      <c r="I5784" s="45">
        <v>0</v>
      </c>
      <c r="J5784" s="45">
        <v>0</v>
      </c>
      <c r="K5784" s="45">
        <v>0</v>
      </c>
      <c r="L5784" s="45">
        <v>0</v>
      </c>
      <c r="M5784" s="45">
        <v>0</v>
      </c>
      <c r="N5784" s="45">
        <v>0</v>
      </c>
      <c r="O5784" s="45">
        <v>0</v>
      </c>
      <c r="P5784" s="45">
        <v>0</v>
      </c>
      <c r="Q5784" s="45">
        <v>0</v>
      </c>
      <c r="R5784" s="45">
        <f>SUM(F5784:N5784)</f>
        <v>0</v>
      </c>
    </row>
    <row r="5785" spans="1:18" x14ac:dyDescent="0.25">
      <c r="A5785" s="79" t="s">
        <v>96</v>
      </c>
      <c r="B5785" s="326" t="s">
        <v>97</v>
      </c>
      <c r="C5785" s="322"/>
      <c r="D5785" s="322"/>
      <c r="E5785" s="322"/>
      <c r="F5785" s="41">
        <v>0</v>
      </c>
      <c r="G5785" s="41">
        <v>0</v>
      </c>
      <c r="H5785" s="41">
        <v>0</v>
      </c>
      <c r="I5785" s="41">
        <v>0</v>
      </c>
      <c r="J5785" s="41">
        <v>0</v>
      </c>
      <c r="K5785" s="41">
        <v>0</v>
      </c>
      <c r="L5785" s="41">
        <v>0</v>
      </c>
      <c r="M5785" s="41">
        <v>0</v>
      </c>
      <c r="N5785" s="41">
        <v>0</v>
      </c>
      <c r="O5785" s="41">
        <v>0</v>
      </c>
      <c r="P5785" s="41">
        <v>0</v>
      </c>
      <c r="Q5785" s="41">
        <v>0</v>
      </c>
      <c r="R5785" s="41">
        <v>0</v>
      </c>
    </row>
    <row r="5786" spans="1:18" x14ac:dyDescent="0.25">
      <c r="A5786" s="313"/>
      <c r="B5786" s="322" t="s">
        <v>98</v>
      </c>
      <c r="C5786" s="322"/>
      <c r="D5786" s="322"/>
      <c r="E5786" s="322"/>
      <c r="F5786" s="45">
        <v>0</v>
      </c>
      <c r="G5786" s="45">
        <v>0</v>
      </c>
      <c r="H5786" s="45">
        <v>0</v>
      </c>
      <c r="I5786" s="45">
        <v>0</v>
      </c>
      <c r="J5786" s="45">
        <v>0</v>
      </c>
      <c r="K5786" s="45">
        <v>0</v>
      </c>
      <c r="L5786" s="45">
        <v>0</v>
      </c>
      <c r="M5786" s="45">
        <v>0</v>
      </c>
      <c r="N5786" s="45">
        <v>0</v>
      </c>
      <c r="O5786" s="45">
        <v>0</v>
      </c>
      <c r="P5786" s="45">
        <v>0</v>
      </c>
      <c r="Q5786" s="45">
        <v>0</v>
      </c>
      <c r="R5786" s="45">
        <v>0</v>
      </c>
    </row>
    <row r="5787" spans="1:18" x14ac:dyDescent="0.25">
      <c r="A5787" s="313"/>
      <c r="B5787" s="322" t="s">
        <v>99</v>
      </c>
      <c r="C5787" s="322"/>
      <c r="D5787" s="322"/>
      <c r="E5787" s="322"/>
      <c r="F5787" s="45">
        <v>0</v>
      </c>
      <c r="G5787" s="45">
        <v>0</v>
      </c>
      <c r="H5787" s="45">
        <v>0</v>
      </c>
      <c r="I5787" s="45">
        <v>0</v>
      </c>
      <c r="J5787" s="45">
        <v>0</v>
      </c>
      <c r="K5787" s="45">
        <v>0</v>
      </c>
      <c r="L5787" s="45">
        <v>0</v>
      </c>
      <c r="M5787" s="45">
        <v>0</v>
      </c>
      <c r="N5787" s="45">
        <v>0</v>
      </c>
      <c r="O5787" s="45">
        <v>0</v>
      </c>
      <c r="P5787" s="45">
        <v>0</v>
      </c>
      <c r="Q5787" s="45">
        <v>0</v>
      </c>
      <c r="R5787" s="45">
        <v>0</v>
      </c>
    </row>
    <row r="5788" spans="1:18" x14ac:dyDescent="0.25">
      <c r="A5788" s="79" t="s">
        <v>100</v>
      </c>
      <c r="B5788" s="2" t="s">
        <v>101</v>
      </c>
      <c r="C5788" s="322"/>
      <c r="D5788" s="322"/>
      <c r="E5788" s="322"/>
      <c r="F5788" s="41">
        <v>0</v>
      </c>
      <c r="G5788" s="41">
        <v>0</v>
      </c>
      <c r="H5788" s="41">
        <v>0</v>
      </c>
      <c r="I5788" s="41">
        <v>0</v>
      </c>
      <c r="J5788" s="41">
        <v>0</v>
      </c>
      <c r="K5788" s="41">
        <v>0</v>
      </c>
      <c r="L5788" s="41">
        <v>0</v>
      </c>
      <c r="M5788" s="41">
        <v>0</v>
      </c>
      <c r="N5788" s="41">
        <v>0</v>
      </c>
      <c r="O5788" s="41">
        <v>0</v>
      </c>
      <c r="P5788" s="41">
        <v>0</v>
      </c>
      <c r="Q5788" s="41">
        <v>0</v>
      </c>
      <c r="R5788" s="41">
        <v>0</v>
      </c>
    </row>
    <row r="5789" spans="1:18" x14ac:dyDescent="0.25">
      <c r="A5789" s="313"/>
      <c r="B5789" s="327" t="s">
        <v>102</v>
      </c>
      <c r="C5789" s="322"/>
      <c r="D5789" s="322"/>
      <c r="E5789" s="322"/>
      <c r="F5789" s="45">
        <v>0</v>
      </c>
      <c r="G5789" s="45">
        <v>0</v>
      </c>
      <c r="H5789" s="45">
        <v>0</v>
      </c>
      <c r="I5789" s="45">
        <v>0</v>
      </c>
      <c r="J5789" s="45">
        <v>0</v>
      </c>
      <c r="K5789" s="45">
        <v>0</v>
      </c>
      <c r="L5789" s="45">
        <v>0</v>
      </c>
      <c r="M5789" s="45">
        <v>0</v>
      </c>
      <c r="N5789" s="45">
        <v>0</v>
      </c>
      <c r="O5789" s="45">
        <v>0</v>
      </c>
      <c r="P5789" s="45">
        <v>0</v>
      </c>
      <c r="Q5789" s="45">
        <v>0</v>
      </c>
      <c r="R5789" s="45">
        <v>0</v>
      </c>
    </row>
    <row r="5790" spans="1:18" x14ac:dyDescent="0.25">
      <c r="A5790" s="313"/>
      <c r="B5790" s="327" t="s">
        <v>103</v>
      </c>
      <c r="C5790" s="322"/>
      <c r="D5790" s="322"/>
      <c r="E5790" s="322"/>
      <c r="F5790" s="64">
        <v>0</v>
      </c>
      <c r="G5790" s="64">
        <v>1</v>
      </c>
      <c r="H5790" s="64">
        <v>1</v>
      </c>
      <c r="I5790" s="64">
        <v>1</v>
      </c>
      <c r="J5790" s="64">
        <v>0</v>
      </c>
      <c r="K5790" s="64">
        <v>0</v>
      </c>
      <c r="L5790" s="64">
        <v>0</v>
      </c>
      <c r="M5790" s="64">
        <v>0</v>
      </c>
      <c r="N5790" s="64">
        <v>0</v>
      </c>
      <c r="O5790" s="64">
        <v>0</v>
      </c>
      <c r="P5790" s="64">
        <v>0</v>
      </c>
      <c r="Q5790" s="64">
        <v>0</v>
      </c>
      <c r="R5790" s="64">
        <v>0</v>
      </c>
    </row>
    <row r="5791" spans="1:18" x14ac:dyDescent="0.25">
      <c r="A5791" s="313"/>
      <c r="B5791" s="2" t="s">
        <v>104</v>
      </c>
      <c r="C5791" s="322"/>
      <c r="D5791" s="322"/>
      <c r="E5791" s="322"/>
      <c r="F5791" s="41">
        <f t="shared" ref="F5791:P5791" si="376">+F5787+F5786+F5785+F5784+F5782+F5781</f>
        <v>0</v>
      </c>
      <c r="G5791" s="41">
        <f t="shared" si="376"/>
        <v>0</v>
      </c>
      <c r="H5791" s="41">
        <f t="shared" si="376"/>
        <v>0</v>
      </c>
      <c r="I5791" s="41">
        <f t="shared" si="376"/>
        <v>0</v>
      </c>
      <c r="J5791" s="41">
        <f t="shared" si="376"/>
        <v>0</v>
      </c>
      <c r="K5791" s="41">
        <f t="shared" si="376"/>
        <v>0</v>
      </c>
      <c r="L5791" s="41">
        <f t="shared" si="376"/>
        <v>0</v>
      </c>
      <c r="M5791" s="41">
        <f t="shared" si="376"/>
        <v>0</v>
      </c>
      <c r="N5791" s="41">
        <f t="shared" si="376"/>
        <v>0</v>
      </c>
      <c r="O5791" s="41">
        <f t="shared" si="376"/>
        <v>0</v>
      </c>
      <c r="P5791" s="41">
        <f t="shared" si="376"/>
        <v>0</v>
      </c>
      <c r="Q5791" s="41">
        <f t="shared" ref="Q5791" si="377">+Q5787+Q5786+Q5785+Q5784+Q5782+Q5781</f>
        <v>0</v>
      </c>
      <c r="R5791" s="41">
        <f t="shared" ref="R5791" si="378">+R5787+R5786+R5785+R5784+R5782+R5781</f>
        <v>0</v>
      </c>
    </row>
    <row r="5792" spans="1:18" x14ac:dyDescent="0.25">
      <c r="A5792" s="313"/>
      <c r="B5792" s="2"/>
      <c r="C5792" s="322"/>
      <c r="D5792" s="322"/>
      <c r="E5792" s="322"/>
      <c r="F5792" s="41"/>
      <c r="G5792" s="41"/>
      <c r="H5792" s="41"/>
      <c r="I5792" s="41"/>
      <c r="J5792" s="41"/>
      <c r="K5792" s="41"/>
      <c r="L5792" s="41"/>
      <c r="M5792" s="41"/>
      <c r="N5792" s="41"/>
      <c r="O5792" s="41"/>
      <c r="P5792" s="41"/>
      <c r="Q5792" s="41"/>
      <c r="R5792" s="41"/>
    </row>
    <row r="5793" spans="1:18" x14ac:dyDescent="0.25">
      <c r="A5793" s="325"/>
      <c r="B5793" s="325"/>
      <c r="C5793" s="325"/>
      <c r="D5793" s="325"/>
      <c r="E5793" s="325"/>
      <c r="F5793" s="325"/>
      <c r="G5793" s="325"/>
      <c r="H5793" s="325"/>
      <c r="I5793" s="325"/>
      <c r="J5793" s="325"/>
      <c r="K5793" s="325"/>
      <c r="L5793" s="325"/>
      <c r="M5793" s="325"/>
      <c r="N5793" s="325"/>
      <c r="O5793" s="325"/>
      <c r="P5793" s="325"/>
      <c r="Q5793" s="325"/>
      <c r="R5793" s="325"/>
    </row>
    <row r="5794" spans="1:18" ht="15.75" thickBot="1" x14ac:dyDescent="0.3">
      <c r="A5794" s="322"/>
      <c r="B5794" s="2" t="s">
        <v>105</v>
      </c>
      <c r="C5794" s="322"/>
      <c r="D5794" s="322"/>
      <c r="E5794" s="322"/>
      <c r="F5794" s="65">
        <f>+F5791+F5762+F5766+F5767</f>
        <v>26071300.649999995</v>
      </c>
      <c r="G5794" s="65">
        <f>+G5791+G5762+G5766+G5767</f>
        <v>23466666.790000003</v>
      </c>
      <c r="H5794" s="65">
        <f>+H5791+H5762+H5766+H5767+H5768+H5769+H5770</f>
        <v>25470770.82</v>
      </c>
      <c r="I5794" s="65">
        <f>+I5791+I5762+I5766+I5767+I5768+I5769+I5770</f>
        <v>27773692.189999994</v>
      </c>
      <c r="J5794" s="65">
        <f>+J5791+J5762+J5766+J5767+J5768+J5769+J5770+J5771+J5772</f>
        <v>45704601.809999995</v>
      </c>
      <c r="K5794" s="65">
        <f>+K5791+K5762+K5766+K5767+K5768+K5769+K5770+K5771+K5772</f>
        <v>24861127.640000001</v>
      </c>
      <c r="L5794" s="65">
        <f>+L5791+L5762+L5766+L5767+L5768+L5769+L5770+L5771+L5772</f>
        <v>26599315.489999998</v>
      </c>
      <c r="M5794" s="65">
        <f>+M5791+M5762+M5766+M5767+M5768+M5769+M5770+M5771+M5772+M5765+M5764</f>
        <v>32208659.18</v>
      </c>
      <c r="N5794" s="65">
        <f>+N5791+N5762+N5766+N5767+N5768+N5769+N5770+N5771+N5772+N5765+N5764</f>
        <v>31348998.179999996</v>
      </c>
      <c r="O5794" s="65">
        <f>+O5791+O5762+O5766+O5767+O5768+O5769+O5770+O5771+O5772+O5765+O5764+O5773+O5774+O5775+O5776+O5777+O5778+O5779+O5780</f>
        <v>39152617.43</v>
      </c>
      <c r="P5794" s="65">
        <f>+P5791+P5762+P5766+P5767+P5768+P5769+P5770+P5771+P5772+P5765+P5764+P5773+P5774+P5775+P5776+P5777+P5778+P5779+P5780</f>
        <v>46897257.559999995</v>
      </c>
      <c r="Q5794" s="65">
        <f>+Q5791+Q5762+Q5766+Q5767+Q5768+Q5769+Q5770+Q5771+Q5772+Q5765+Q5764+Q5773+Q5774+Q5775+Q5776+Q5777+Q5778+Q5779+Q5780</f>
        <v>66487879.509999998</v>
      </c>
      <c r="R5794" s="65">
        <f>SUM(R5764:R5780)+R5762</f>
        <v>416042887.24999994</v>
      </c>
    </row>
    <row r="5795" spans="1:18" ht="15.75" thickTop="1" x14ac:dyDescent="0.25">
      <c r="A5795" s="322"/>
      <c r="B5795" s="2"/>
      <c r="C5795" s="322"/>
      <c r="D5795" s="322"/>
      <c r="E5795" s="322"/>
      <c r="F5795" s="41"/>
      <c r="G5795" s="41"/>
      <c r="H5795" s="41"/>
      <c r="I5795" s="41"/>
      <c r="J5795" s="41"/>
      <c r="K5795" s="41"/>
      <c r="L5795" s="41"/>
      <c r="M5795" s="41"/>
      <c r="N5795" s="41"/>
      <c r="O5795" s="41"/>
      <c r="P5795" s="41"/>
      <c r="Q5795" s="41"/>
      <c r="R5795" s="325"/>
    </row>
    <row r="5796" spans="1:18" x14ac:dyDescent="0.25">
      <c r="A5796" s="322"/>
      <c r="B5796" s="2"/>
      <c r="C5796" s="322"/>
      <c r="D5796" s="322"/>
      <c r="E5796" s="322"/>
      <c r="F5796" s="41"/>
      <c r="G5796" s="41"/>
      <c r="H5796" s="41"/>
      <c r="I5796" s="41"/>
      <c r="J5796" s="41"/>
      <c r="K5796" s="41"/>
      <c r="L5796" s="41"/>
      <c r="M5796" s="41"/>
      <c r="N5796" s="41"/>
      <c r="O5796" s="41"/>
      <c r="P5796" s="41"/>
      <c r="Q5796" s="41"/>
      <c r="R5796" s="45"/>
    </row>
    <row r="5797" spans="1:18" x14ac:dyDescent="0.25">
      <c r="A5797" s="322"/>
      <c r="B5797" s="2"/>
      <c r="C5797" s="322"/>
      <c r="D5797" s="322"/>
      <c r="E5797" s="322"/>
      <c r="F5797" s="41" t="s">
        <v>199</v>
      </c>
      <c r="G5797" s="325"/>
      <c r="H5797" s="325"/>
      <c r="I5797" s="325"/>
      <c r="J5797" s="325"/>
      <c r="K5797" s="325"/>
      <c r="L5797" s="325"/>
      <c r="M5797" s="325"/>
      <c r="N5797" s="325"/>
      <c r="O5797" s="325"/>
      <c r="P5797" s="325"/>
      <c r="Q5797" s="325"/>
      <c r="R5797" s="324"/>
    </row>
    <row r="5798" spans="1:18" x14ac:dyDescent="0.25">
      <c r="A5798" s="416" t="s">
        <v>106</v>
      </c>
      <c r="B5798" s="416"/>
      <c r="C5798" s="416"/>
      <c r="D5798" s="416"/>
      <c r="E5798" s="416" t="s">
        <v>107</v>
      </c>
      <c r="F5798" s="416"/>
      <c r="G5798" s="416"/>
      <c r="H5798" s="402"/>
      <c r="I5798" s="402"/>
      <c r="J5798" s="402"/>
      <c r="K5798" s="402"/>
      <c r="L5798" s="402"/>
      <c r="M5798" s="402"/>
      <c r="N5798" s="402"/>
      <c r="O5798" s="402"/>
      <c r="P5798" s="402"/>
      <c r="Q5798" s="402"/>
      <c r="R5798" s="324"/>
    </row>
    <row r="5799" spans="1:18" x14ac:dyDescent="0.25">
      <c r="A5799" s="329"/>
      <c r="B5799" s="3"/>
      <c r="C5799" s="3"/>
      <c r="D5799" s="325"/>
      <c r="E5799" s="325"/>
      <c r="F5799" s="3"/>
      <c r="G5799" s="345"/>
      <c r="H5799" s="345"/>
      <c r="I5799" s="345"/>
      <c r="J5799" s="345"/>
      <c r="K5799" s="345"/>
      <c r="L5799" s="345"/>
      <c r="M5799" s="345"/>
      <c r="N5799" s="345"/>
      <c r="O5799" s="345"/>
      <c r="P5799" s="369"/>
      <c r="Q5799" s="369"/>
    </row>
    <row r="5800" spans="1:18" x14ac:dyDescent="0.25">
      <c r="A5800" s="3"/>
      <c r="B5800" s="3"/>
      <c r="C5800" s="3"/>
      <c r="D5800" s="325"/>
      <c r="E5800" s="325"/>
      <c r="F5800" s="3"/>
      <c r="G5800" s="3"/>
      <c r="H5800" s="3"/>
      <c r="I5800" s="3"/>
      <c r="J5800" s="3"/>
      <c r="K5800" s="3"/>
      <c r="L5800" s="3"/>
      <c r="M5800" s="404"/>
      <c r="N5800" s="404"/>
      <c r="O5800" s="404"/>
    </row>
    <row r="5801" spans="1:18" x14ac:dyDescent="0.25">
      <c r="A5801" s="412" t="s">
        <v>227</v>
      </c>
      <c r="B5801" s="412"/>
      <c r="C5801" s="412"/>
      <c r="D5801" s="412"/>
      <c r="E5801" s="413" t="s">
        <v>223</v>
      </c>
      <c r="F5801" s="413"/>
      <c r="G5801" s="413"/>
      <c r="H5801" s="403"/>
      <c r="I5801" s="325"/>
      <c r="J5801" s="325"/>
      <c r="K5801" s="325"/>
    </row>
    <row r="5802" spans="1:18" x14ac:dyDescent="0.25">
      <c r="A5802" s="414" t="s">
        <v>108</v>
      </c>
      <c r="B5802" s="414"/>
      <c r="C5802" s="414"/>
      <c r="D5802" s="414"/>
      <c r="E5802" s="415" t="s">
        <v>224</v>
      </c>
      <c r="F5802" s="415"/>
      <c r="G5802" s="415"/>
      <c r="L5802" s="28"/>
    </row>
    <row r="5815" spans="1:8" ht="15" customHeight="1" x14ac:dyDescent="0.25"/>
    <row r="5816" spans="1:8" ht="15" customHeight="1" x14ac:dyDescent="0.25"/>
    <row r="5817" spans="1:8" x14ac:dyDescent="0.25">
      <c r="A5817" s="325"/>
      <c r="B5817" s="325"/>
      <c r="C5817" s="325"/>
      <c r="D5817" s="325"/>
      <c r="E5817" s="325"/>
      <c r="F5817" s="325"/>
      <c r="G5817" s="325"/>
    </row>
    <row r="5818" spans="1:8" x14ac:dyDescent="0.25">
      <c r="A5818" s="409" t="s">
        <v>0</v>
      </c>
      <c r="B5818" s="409"/>
      <c r="C5818" s="409"/>
      <c r="D5818" s="409"/>
      <c r="E5818" s="409"/>
      <c r="F5818" s="409"/>
      <c r="G5818" s="409"/>
      <c r="H5818" s="409"/>
    </row>
    <row r="5819" spans="1:8" x14ac:dyDescent="0.25">
      <c r="A5819" s="410" t="s">
        <v>245</v>
      </c>
      <c r="B5819" s="410"/>
      <c r="C5819" s="410"/>
      <c r="D5819" s="410"/>
      <c r="E5819" s="410"/>
      <c r="F5819" s="410"/>
      <c r="G5819" s="410"/>
      <c r="H5819" s="410"/>
    </row>
    <row r="5820" spans="1:8" x14ac:dyDescent="0.25">
      <c r="A5820" s="32" t="s">
        <v>3</v>
      </c>
      <c r="B5820" s="33" t="s">
        <v>4</v>
      </c>
      <c r="C5820" s="5"/>
      <c r="D5820" s="5"/>
      <c r="E5820" s="6"/>
      <c r="F5820" s="250" t="s">
        <v>5</v>
      </c>
      <c r="G5820" s="251" t="s">
        <v>6</v>
      </c>
      <c r="H5820" s="252" t="s">
        <v>7</v>
      </c>
    </row>
    <row r="5821" spans="1:8" x14ac:dyDescent="0.25">
      <c r="A5821" s="316" t="s">
        <v>8</v>
      </c>
      <c r="B5821" s="317" t="s">
        <v>9</v>
      </c>
      <c r="C5821" s="317"/>
      <c r="D5821" s="40"/>
      <c r="E5821" s="40"/>
      <c r="F5821" s="41">
        <f>SUM(F5822:F5826)</f>
        <v>20244126.299999997</v>
      </c>
      <c r="G5821" s="41">
        <f>SUM(G5822:G5826)</f>
        <v>20123954.509999998</v>
      </c>
      <c r="H5821" s="41">
        <f>+H5822+H5823+H5825+H5824+H5826</f>
        <v>40368080.809999995</v>
      </c>
    </row>
    <row r="5822" spans="1:8" x14ac:dyDescent="0.25">
      <c r="A5822" s="313"/>
      <c r="B5822" s="314" t="s">
        <v>10</v>
      </c>
      <c r="C5822" s="315"/>
      <c r="D5822" s="315"/>
      <c r="E5822" s="40"/>
      <c r="F5822" s="45">
        <v>17111280.489999998</v>
      </c>
      <c r="G5822" s="45">
        <v>17062993.859999999</v>
      </c>
      <c r="H5822" s="45">
        <f>SUM(F5822:G5822)</f>
        <v>34174274.349999994</v>
      </c>
    </row>
    <row r="5823" spans="1:8" x14ac:dyDescent="0.25">
      <c r="A5823" s="313"/>
      <c r="B5823" s="314" t="s">
        <v>11</v>
      </c>
      <c r="C5823" s="315"/>
      <c r="D5823" s="315"/>
      <c r="E5823" s="40"/>
      <c r="F5823" s="45">
        <v>725000</v>
      </c>
      <c r="G5823" s="45">
        <v>675333.33</v>
      </c>
      <c r="H5823" s="45">
        <f t="shared" ref="H5823:H5826" si="379">SUM(F5823:G5823)</f>
        <v>1400333.33</v>
      </c>
    </row>
    <row r="5824" spans="1:8" x14ac:dyDescent="0.25">
      <c r="A5824" s="313"/>
      <c r="B5824" s="314" t="s">
        <v>212</v>
      </c>
      <c r="C5824" s="318"/>
      <c r="D5824" s="318"/>
      <c r="E5824" s="40"/>
      <c r="F5824" s="45">
        <v>0</v>
      </c>
      <c r="G5824" s="45">
        <v>0</v>
      </c>
      <c r="H5824" s="45">
        <f t="shared" si="379"/>
        <v>0</v>
      </c>
    </row>
    <row r="5825" spans="1:8" x14ac:dyDescent="0.25">
      <c r="A5825" s="313"/>
      <c r="B5825" s="314" t="s">
        <v>213</v>
      </c>
      <c r="C5825" s="318"/>
      <c r="D5825" s="318"/>
      <c r="E5825" s="40"/>
      <c r="F5825" s="45">
        <v>0</v>
      </c>
      <c r="G5825" s="45">
        <v>0</v>
      </c>
      <c r="H5825" s="45">
        <f t="shared" si="379"/>
        <v>0</v>
      </c>
    </row>
    <row r="5826" spans="1:8" x14ac:dyDescent="0.25">
      <c r="A5826" s="313"/>
      <c r="B5826" s="406" t="s">
        <v>214</v>
      </c>
      <c r="C5826" s="406"/>
      <c r="D5826" s="406"/>
      <c r="E5826" s="40"/>
      <c r="F5826" s="45">
        <v>2407845.81</v>
      </c>
      <c r="G5826" s="45">
        <v>2385627.3199999998</v>
      </c>
      <c r="H5826" s="45">
        <f t="shared" si="379"/>
        <v>4793473.13</v>
      </c>
    </row>
    <row r="5827" spans="1:8" x14ac:dyDescent="0.25">
      <c r="A5827" s="316" t="s">
        <v>12</v>
      </c>
      <c r="B5827" s="320" t="s">
        <v>13</v>
      </c>
      <c r="C5827" s="315"/>
      <c r="D5827" s="40"/>
      <c r="E5827" s="40"/>
      <c r="F5827" s="41">
        <f>+F5828+F5829+F5832+F5833+F5837</f>
        <v>3696265.2300000004</v>
      </c>
      <c r="G5827" s="41">
        <f>SUM(G5828:G5839)</f>
        <v>4446819.1500000004</v>
      </c>
      <c r="H5827" s="41">
        <f t="shared" ref="H5827" si="380">SUM(H5828:H5839)</f>
        <v>8143084.379999999</v>
      </c>
    </row>
    <row r="5828" spans="1:8" x14ac:dyDescent="0.25">
      <c r="A5828" s="313"/>
      <c r="B5828" s="314" t="s">
        <v>14</v>
      </c>
      <c r="C5828" s="315"/>
      <c r="D5828" s="315"/>
      <c r="E5828" s="40"/>
      <c r="F5828" s="45">
        <v>649179.27</v>
      </c>
      <c r="G5828" s="45">
        <v>640147.6</v>
      </c>
      <c r="H5828" s="45">
        <f>SUM(F5828:G5828)</f>
        <v>1289326.8700000001</v>
      </c>
    </row>
    <row r="5829" spans="1:8" x14ac:dyDescent="0.25">
      <c r="A5829" s="321"/>
      <c r="B5829" s="322" t="s">
        <v>15</v>
      </c>
      <c r="C5829" s="406"/>
      <c r="D5829" s="406"/>
      <c r="E5829" s="40"/>
      <c r="F5829" s="45">
        <v>0</v>
      </c>
      <c r="G5829" s="45">
        <v>392940</v>
      </c>
      <c r="H5829" s="45">
        <f t="shared" ref="H5829:H5839" si="381">SUM(F5829:G5829)</f>
        <v>392940</v>
      </c>
    </row>
    <row r="5830" spans="1:8" x14ac:dyDescent="0.25">
      <c r="A5830" s="313"/>
      <c r="B5830" s="314" t="s">
        <v>16</v>
      </c>
      <c r="C5830" s="315"/>
      <c r="D5830" s="315"/>
      <c r="E5830" s="40"/>
      <c r="F5830" s="45">
        <v>0</v>
      </c>
      <c r="G5830" s="45">
        <v>278791.43</v>
      </c>
      <c r="H5830" s="45">
        <f t="shared" si="381"/>
        <v>278791.43</v>
      </c>
    </row>
    <row r="5831" spans="1:8" x14ac:dyDescent="0.25">
      <c r="A5831" s="313"/>
      <c r="B5831" s="406" t="s">
        <v>17</v>
      </c>
      <c r="C5831" s="406"/>
      <c r="D5831" s="406"/>
      <c r="E5831" s="40"/>
      <c r="F5831" s="45">
        <v>0</v>
      </c>
      <c r="G5831" s="45">
        <v>0</v>
      </c>
      <c r="H5831" s="45">
        <f t="shared" si="381"/>
        <v>0</v>
      </c>
    </row>
    <row r="5832" spans="1:8" x14ac:dyDescent="0.25">
      <c r="A5832" s="313"/>
      <c r="B5832" s="314" t="s">
        <v>18</v>
      </c>
      <c r="C5832" s="315"/>
      <c r="D5832" s="315"/>
      <c r="E5832" s="52"/>
      <c r="F5832" s="45">
        <f>926727.05-83255</f>
        <v>843472.05</v>
      </c>
      <c r="G5832" s="45">
        <v>1488261.33</v>
      </c>
      <c r="H5832" s="45">
        <f>SUM(F5832:G5832)</f>
        <v>2331733.38</v>
      </c>
    </row>
    <row r="5833" spans="1:8" x14ac:dyDescent="0.25">
      <c r="A5833" s="313"/>
      <c r="B5833" s="314" t="s">
        <v>19</v>
      </c>
      <c r="C5833" s="315"/>
      <c r="D5833" s="315"/>
      <c r="E5833" s="40"/>
      <c r="F5833" s="45">
        <v>2126913.91</v>
      </c>
      <c r="G5833" s="45">
        <v>96704.53</v>
      </c>
      <c r="H5833" s="45">
        <f t="shared" si="381"/>
        <v>2223618.44</v>
      </c>
    </row>
    <row r="5834" spans="1:8" x14ac:dyDescent="0.25">
      <c r="A5834" s="313"/>
      <c r="B5834" s="314" t="s">
        <v>197</v>
      </c>
      <c r="C5834" s="315"/>
      <c r="D5834" s="315"/>
      <c r="E5834" s="40"/>
      <c r="F5834" s="45">
        <v>0</v>
      </c>
      <c r="G5834" s="45">
        <v>239422</v>
      </c>
      <c r="H5834" s="45">
        <f t="shared" si="381"/>
        <v>239422</v>
      </c>
    </row>
    <row r="5835" spans="1:8" x14ac:dyDescent="0.25">
      <c r="A5835" s="313"/>
      <c r="B5835" s="322" t="s">
        <v>20</v>
      </c>
      <c r="C5835" s="315"/>
      <c r="D5835" s="315"/>
      <c r="E5835" s="40"/>
      <c r="F5835" s="45">
        <v>0</v>
      </c>
      <c r="G5835" s="45">
        <v>0</v>
      </c>
      <c r="H5835" s="45">
        <f t="shared" si="381"/>
        <v>0</v>
      </c>
    </row>
    <row r="5836" spans="1:8" x14ac:dyDescent="0.25">
      <c r="A5836" s="313"/>
      <c r="B5836" s="406" t="s">
        <v>21</v>
      </c>
      <c r="C5836" s="406"/>
      <c r="D5836" s="406"/>
      <c r="E5836" s="406"/>
      <c r="F5836" s="45">
        <v>0</v>
      </c>
      <c r="G5836" s="45">
        <v>0</v>
      </c>
      <c r="H5836" s="45">
        <f t="shared" si="381"/>
        <v>0</v>
      </c>
    </row>
    <row r="5837" spans="1:8" x14ac:dyDescent="0.25">
      <c r="A5837" s="313"/>
      <c r="B5837" s="322" t="s">
        <v>22</v>
      </c>
      <c r="C5837" s="406"/>
      <c r="D5837" s="406"/>
      <c r="E5837" s="406"/>
      <c r="F5837" s="45">
        <f>223020-146320</f>
        <v>76700</v>
      </c>
      <c r="G5837" s="45">
        <v>938460</v>
      </c>
      <c r="H5837" s="45">
        <f t="shared" si="381"/>
        <v>1015160</v>
      </c>
    </row>
    <row r="5838" spans="1:8" x14ac:dyDescent="0.25">
      <c r="A5838" s="313"/>
      <c r="B5838" s="322" t="s">
        <v>23</v>
      </c>
      <c r="C5838" s="406"/>
      <c r="D5838" s="406"/>
      <c r="E5838" s="40"/>
      <c r="F5838" s="45">
        <v>0</v>
      </c>
      <c r="G5838" s="45">
        <v>0</v>
      </c>
      <c r="H5838" s="45">
        <f t="shared" si="381"/>
        <v>0</v>
      </c>
    </row>
    <row r="5839" spans="1:8" x14ac:dyDescent="0.25">
      <c r="A5839" s="313"/>
      <c r="B5839" s="406" t="s">
        <v>215</v>
      </c>
      <c r="C5839" s="406"/>
      <c r="D5839" s="406"/>
      <c r="E5839" s="40"/>
      <c r="F5839" s="45">
        <v>0</v>
      </c>
      <c r="G5839" s="45">
        <v>372092.26</v>
      </c>
      <c r="H5839" s="45">
        <f t="shared" si="381"/>
        <v>372092.26</v>
      </c>
    </row>
    <row r="5840" spans="1:8" x14ac:dyDescent="0.25">
      <c r="A5840" s="316" t="s">
        <v>24</v>
      </c>
      <c r="B5840" s="320" t="s">
        <v>25</v>
      </c>
      <c r="C5840" s="315"/>
      <c r="D5840" s="40"/>
      <c r="E5840" s="40"/>
      <c r="F5840" s="41">
        <f>+F5843+F5841+F5842+F5844+F5845+F5846+F5847</f>
        <v>944000</v>
      </c>
      <c r="G5840" s="41">
        <f>SUM(G5841:G5850)</f>
        <v>10141068.309999999</v>
      </c>
      <c r="H5840" s="41">
        <f>SUM(H5841:H5850)</f>
        <v>11085068.309999999</v>
      </c>
    </row>
    <row r="5841" spans="1:8" x14ac:dyDescent="0.25">
      <c r="A5841" s="313"/>
      <c r="B5841" s="406" t="s">
        <v>216</v>
      </c>
      <c r="C5841" s="406"/>
      <c r="D5841" s="406"/>
      <c r="E5841" s="40"/>
      <c r="F5841" s="45">
        <v>0</v>
      </c>
      <c r="G5841" s="45">
        <v>1252740.57</v>
      </c>
      <c r="H5841" s="45">
        <f>SUM(F5841:G5841)</f>
        <v>1252740.57</v>
      </c>
    </row>
    <row r="5842" spans="1:8" x14ac:dyDescent="0.25">
      <c r="A5842" s="313"/>
      <c r="B5842" s="314" t="s">
        <v>26</v>
      </c>
      <c r="C5842" s="315"/>
      <c r="D5842" s="315"/>
      <c r="E5842" s="40"/>
      <c r="F5842" s="45">
        <v>0</v>
      </c>
      <c r="G5842" s="45">
        <v>3098.16</v>
      </c>
      <c r="H5842" s="45">
        <f t="shared" ref="H5842:H5850" si="382">SUM(F5842:G5842)</f>
        <v>3098.16</v>
      </c>
    </row>
    <row r="5843" spans="1:8" x14ac:dyDescent="0.25">
      <c r="A5843" s="313"/>
      <c r="B5843" s="406" t="s">
        <v>217</v>
      </c>
      <c r="C5843" s="406"/>
      <c r="D5843" s="406"/>
      <c r="E5843" s="40"/>
      <c r="F5843" s="45">
        <v>0</v>
      </c>
      <c r="G5843" s="45">
        <v>28328.5</v>
      </c>
      <c r="H5843" s="45">
        <f t="shared" si="382"/>
        <v>28328.5</v>
      </c>
    </row>
    <row r="5844" spans="1:8" x14ac:dyDescent="0.25">
      <c r="A5844" s="313"/>
      <c r="B5844" s="406" t="s">
        <v>27</v>
      </c>
      <c r="C5844" s="406"/>
      <c r="D5844" s="406"/>
      <c r="E5844" s="40"/>
      <c r="F5844" s="45">
        <v>0</v>
      </c>
      <c r="G5844" s="45">
        <v>0</v>
      </c>
      <c r="H5844" s="45">
        <f t="shared" si="382"/>
        <v>0</v>
      </c>
    </row>
    <row r="5845" spans="1:8" x14ac:dyDescent="0.25">
      <c r="A5845" s="313"/>
      <c r="B5845" s="406" t="s">
        <v>218</v>
      </c>
      <c r="C5845" s="406"/>
      <c r="D5845" s="406"/>
      <c r="E5845" s="40"/>
      <c r="F5845" s="45">
        <v>0</v>
      </c>
      <c r="G5845" s="45">
        <v>220800</v>
      </c>
      <c r="H5845" s="45">
        <f t="shared" si="382"/>
        <v>220800</v>
      </c>
    </row>
    <row r="5846" spans="1:8" x14ac:dyDescent="0.25">
      <c r="A5846" s="313"/>
      <c r="B5846" s="406" t="s">
        <v>219</v>
      </c>
      <c r="C5846" s="406"/>
      <c r="D5846" s="406"/>
      <c r="E5846" s="40"/>
      <c r="F5846" s="45">
        <v>0</v>
      </c>
      <c r="G5846" s="45">
        <v>5359875.21</v>
      </c>
      <c r="H5846" s="45">
        <f t="shared" si="382"/>
        <v>5359875.21</v>
      </c>
    </row>
    <row r="5847" spans="1:8" x14ac:dyDescent="0.25">
      <c r="A5847" s="313"/>
      <c r="B5847" s="322" t="s">
        <v>200</v>
      </c>
      <c r="C5847" s="406"/>
      <c r="D5847" s="406"/>
      <c r="E5847" s="40"/>
      <c r="F5847" s="45">
        <f>1243700-299700</f>
        <v>944000</v>
      </c>
      <c r="G5847" s="45">
        <v>3140487.78</v>
      </c>
      <c r="H5847" s="45">
        <f t="shared" si="382"/>
        <v>4084487.78</v>
      </c>
    </row>
    <row r="5848" spans="1:8" x14ac:dyDescent="0.25">
      <c r="A5848" s="313"/>
      <c r="B5848" s="54" t="s">
        <v>30</v>
      </c>
      <c r="C5848" s="406"/>
      <c r="D5848" s="406"/>
      <c r="E5848" s="54"/>
      <c r="F5848" s="45">
        <v>0</v>
      </c>
      <c r="G5848" s="45">
        <v>0</v>
      </c>
      <c r="H5848" s="45">
        <f t="shared" si="382"/>
        <v>0</v>
      </c>
    </row>
    <row r="5849" spans="1:8" x14ac:dyDescent="0.25">
      <c r="A5849" s="313"/>
      <c r="B5849" s="54" t="s">
        <v>31</v>
      </c>
      <c r="C5849" s="406"/>
      <c r="D5849" s="406"/>
      <c r="E5849" s="54"/>
      <c r="F5849" s="45">
        <v>0</v>
      </c>
      <c r="G5849" s="45">
        <v>0</v>
      </c>
      <c r="H5849" s="45">
        <f t="shared" si="382"/>
        <v>0</v>
      </c>
    </row>
    <row r="5850" spans="1:8" x14ac:dyDescent="0.25">
      <c r="A5850" s="313"/>
      <c r="B5850" s="406" t="s">
        <v>32</v>
      </c>
      <c r="C5850" s="406"/>
      <c r="D5850" s="406"/>
      <c r="E5850" s="40"/>
      <c r="F5850" s="45">
        <v>0</v>
      </c>
      <c r="G5850" s="45">
        <v>135738.09</v>
      </c>
      <c r="H5850" s="45">
        <f t="shared" si="382"/>
        <v>135738.09</v>
      </c>
    </row>
    <row r="5851" spans="1:8" x14ac:dyDescent="0.25">
      <c r="A5851" s="316" t="s">
        <v>33</v>
      </c>
      <c r="B5851" s="320" t="s">
        <v>34</v>
      </c>
      <c r="C5851" s="315"/>
      <c r="D5851" s="40"/>
      <c r="E5851" s="40"/>
      <c r="F5851" s="41">
        <v>0</v>
      </c>
      <c r="G5851" s="41">
        <v>0</v>
      </c>
      <c r="H5851" s="41">
        <f t="shared" ref="H5851:H5863" si="383">SUM(F5851:F5851)</f>
        <v>0</v>
      </c>
    </row>
    <row r="5852" spans="1:8" x14ac:dyDescent="0.25">
      <c r="A5852" s="313"/>
      <c r="B5852" s="411" t="s">
        <v>35</v>
      </c>
      <c r="C5852" s="411"/>
      <c r="D5852" s="411"/>
      <c r="E5852" s="411"/>
      <c r="F5852" s="45">
        <v>0</v>
      </c>
      <c r="G5852" s="45">
        <v>0</v>
      </c>
      <c r="H5852" s="45">
        <f t="shared" si="383"/>
        <v>0</v>
      </c>
    </row>
    <row r="5853" spans="1:8" x14ac:dyDescent="0.25">
      <c r="A5853" s="313"/>
      <c r="B5853" s="322" t="s">
        <v>36</v>
      </c>
      <c r="C5853" s="406"/>
      <c r="D5853" s="406"/>
      <c r="E5853" s="406"/>
      <c r="F5853" s="45">
        <v>0</v>
      </c>
      <c r="G5853" s="45">
        <v>0</v>
      </c>
      <c r="H5853" s="45">
        <f t="shared" si="383"/>
        <v>0</v>
      </c>
    </row>
    <row r="5854" spans="1:8" x14ac:dyDescent="0.25">
      <c r="A5854" s="313"/>
      <c r="B5854" s="322" t="s">
        <v>37</v>
      </c>
      <c r="C5854" s="406"/>
      <c r="D5854" s="406"/>
      <c r="E5854" s="40"/>
      <c r="F5854" s="45">
        <v>0</v>
      </c>
      <c r="G5854" s="45">
        <v>0</v>
      </c>
      <c r="H5854" s="45">
        <f t="shared" si="383"/>
        <v>0</v>
      </c>
    </row>
    <row r="5855" spans="1:8" x14ac:dyDescent="0.25">
      <c r="A5855" s="313"/>
      <c r="B5855" s="322" t="s">
        <v>38</v>
      </c>
      <c r="C5855" s="406"/>
      <c r="D5855" s="406"/>
      <c r="E5855" s="40"/>
      <c r="F5855" s="45">
        <v>0</v>
      </c>
      <c r="G5855" s="45">
        <v>0</v>
      </c>
      <c r="H5855" s="45">
        <f t="shared" si="383"/>
        <v>0</v>
      </c>
    </row>
    <row r="5856" spans="1:8" x14ac:dyDescent="0.25">
      <c r="A5856" s="313"/>
      <c r="B5856" s="322" t="s">
        <v>39</v>
      </c>
      <c r="C5856" s="406"/>
      <c r="D5856" s="406"/>
      <c r="E5856" s="40"/>
      <c r="F5856" s="45">
        <v>0</v>
      </c>
      <c r="G5856" s="45">
        <v>0</v>
      </c>
      <c r="H5856" s="45">
        <f t="shared" si="383"/>
        <v>0</v>
      </c>
    </row>
    <row r="5857" spans="1:8" x14ac:dyDescent="0.25">
      <c r="A5857" s="313"/>
      <c r="B5857" s="322" t="s">
        <v>40</v>
      </c>
      <c r="C5857" s="406"/>
      <c r="D5857" s="406"/>
      <c r="E5857" s="40"/>
      <c r="F5857" s="45">
        <v>0</v>
      </c>
      <c r="G5857" s="45">
        <v>0</v>
      </c>
      <c r="H5857" s="45">
        <f t="shared" si="383"/>
        <v>0</v>
      </c>
    </row>
    <row r="5858" spans="1:8" x14ac:dyDescent="0.25">
      <c r="A5858" s="313"/>
      <c r="B5858" s="322" t="s">
        <v>41</v>
      </c>
      <c r="C5858" s="406"/>
      <c r="D5858" s="406"/>
      <c r="E5858" s="40"/>
      <c r="F5858" s="45">
        <v>0</v>
      </c>
      <c r="G5858" s="45">
        <v>0</v>
      </c>
      <c r="H5858" s="45">
        <f t="shared" si="383"/>
        <v>0</v>
      </c>
    </row>
    <row r="5859" spans="1:8" x14ac:dyDescent="0.25">
      <c r="A5859" s="313"/>
      <c r="B5859" s="322" t="s">
        <v>42</v>
      </c>
      <c r="C5859" s="406"/>
      <c r="D5859" s="406"/>
      <c r="E5859" s="40"/>
      <c r="F5859" s="45">
        <v>0</v>
      </c>
      <c r="G5859" s="45">
        <v>0</v>
      </c>
      <c r="H5859" s="45">
        <f t="shared" si="383"/>
        <v>0</v>
      </c>
    </row>
    <row r="5860" spans="1:8" x14ac:dyDescent="0.25">
      <c r="A5860" s="313"/>
      <c r="B5860" s="322" t="s">
        <v>41</v>
      </c>
      <c r="C5860" s="406"/>
      <c r="D5860" s="406"/>
      <c r="E5860" s="40"/>
      <c r="F5860" s="45">
        <v>0</v>
      </c>
      <c r="G5860" s="45">
        <v>0</v>
      </c>
      <c r="H5860" s="45">
        <f t="shared" si="383"/>
        <v>0</v>
      </c>
    </row>
    <row r="5861" spans="1:8" x14ac:dyDescent="0.25">
      <c r="A5861" s="55"/>
      <c r="B5861" s="40" t="s">
        <v>43</v>
      </c>
      <c r="C5861" s="40"/>
      <c r="D5861" s="40"/>
      <c r="E5861" s="40"/>
      <c r="F5861" s="45">
        <v>0</v>
      </c>
      <c r="G5861" s="45">
        <v>0</v>
      </c>
      <c r="H5861" s="45">
        <f t="shared" si="383"/>
        <v>0</v>
      </c>
    </row>
    <row r="5862" spans="1:8" x14ac:dyDescent="0.25">
      <c r="A5862" s="55"/>
      <c r="B5862" s="40" t="s">
        <v>44</v>
      </c>
      <c r="C5862" s="40"/>
      <c r="D5862" s="40"/>
      <c r="E5862" s="40"/>
      <c r="F5862" s="45">
        <v>0</v>
      </c>
      <c r="G5862" s="45">
        <v>0</v>
      </c>
      <c r="H5862" s="45">
        <f t="shared" si="383"/>
        <v>0</v>
      </c>
    </row>
    <row r="5863" spans="1:8" x14ac:dyDescent="0.25">
      <c r="A5863" s="55"/>
      <c r="B5863" s="40" t="s">
        <v>45</v>
      </c>
      <c r="C5863" s="40"/>
      <c r="D5863" s="40"/>
      <c r="E5863" s="40"/>
      <c r="F5863" s="45">
        <v>0</v>
      </c>
      <c r="G5863" s="45">
        <v>0</v>
      </c>
      <c r="H5863" s="45">
        <f t="shared" si="383"/>
        <v>0</v>
      </c>
    </row>
    <row r="5864" spans="1:8" ht="15" customHeight="1" x14ac:dyDescent="0.25">
      <c r="A5864" s="323" t="s">
        <v>46</v>
      </c>
      <c r="B5864" s="52" t="s">
        <v>47</v>
      </c>
      <c r="C5864" s="40"/>
      <c r="D5864" s="40"/>
      <c r="E5864" s="40"/>
      <c r="F5864" s="41">
        <v>0</v>
      </c>
      <c r="G5864" s="41">
        <v>0</v>
      </c>
      <c r="H5864" s="41">
        <v>0</v>
      </c>
    </row>
    <row r="5865" spans="1:8" ht="15" customHeight="1" x14ac:dyDescent="0.25">
      <c r="A5865" s="55"/>
      <c r="B5865" s="40" t="s">
        <v>48</v>
      </c>
      <c r="C5865" s="40"/>
      <c r="D5865" s="40"/>
      <c r="E5865" s="40"/>
      <c r="F5865" s="45">
        <v>0</v>
      </c>
      <c r="G5865" s="45">
        <v>0</v>
      </c>
      <c r="H5865" s="45">
        <f t="shared" ref="H5865:H5876" si="384">SUM(F5865:F5865)</f>
        <v>0</v>
      </c>
    </row>
    <row r="5866" spans="1:8" x14ac:dyDescent="0.25">
      <c r="A5866" s="55"/>
      <c r="B5866" s="40" t="s">
        <v>49</v>
      </c>
      <c r="C5866" s="40"/>
      <c r="D5866" s="40"/>
      <c r="E5866" s="40"/>
      <c r="F5866" s="45">
        <v>0</v>
      </c>
      <c r="G5866" s="45">
        <v>0</v>
      </c>
      <c r="H5866" s="45">
        <f t="shared" si="384"/>
        <v>0</v>
      </c>
    </row>
    <row r="5867" spans="1:8" x14ac:dyDescent="0.25">
      <c r="A5867" s="55"/>
      <c r="B5867" s="40" t="s">
        <v>37</v>
      </c>
      <c r="C5867" s="40"/>
      <c r="D5867" s="40"/>
      <c r="E5867" s="40"/>
      <c r="F5867" s="45">
        <v>0</v>
      </c>
      <c r="G5867" s="45">
        <v>0</v>
      </c>
      <c r="H5867" s="45">
        <f t="shared" si="384"/>
        <v>0</v>
      </c>
    </row>
    <row r="5868" spans="1:8" x14ac:dyDescent="0.25">
      <c r="A5868" s="55"/>
      <c r="B5868" s="40" t="s">
        <v>50</v>
      </c>
      <c r="C5868" s="40"/>
      <c r="D5868" s="40"/>
      <c r="E5868" s="40"/>
      <c r="F5868" s="45">
        <v>0</v>
      </c>
      <c r="G5868" s="45">
        <v>0</v>
      </c>
      <c r="H5868" s="45">
        <f t="shared" si="384"/>
        <v>0</v>
      </c>
    </row>
    <row r="5869" spans="1:8" x14ac:dyDescent="0.25">
      <c r="A5869" s="55"/>
      <c r="B5869" s="40" t="s">
        <v>39</v>
      </c>
      <c r="C5869" s="40"/>
      <c r="D5869" s="40"/>
      <c r="E5869" s="40"/>
      <c r="F5869" s="45">
        <v>0</v>
      </c>
      <c r="G5869" s="45">
        <v>0</v>
      </c>
      <c r="H5869" s="45">
        <f t="shared" si="384"/>
        <v>0</v>
      </c>
    </row>
    <row r="5870" spans="1:8" x14ac:dyDescent="0.25">
      <c r="A5870" s="323"/>
      <c r="B5870" s="40" t="s">
        <v>51</v>
      </c>
      <c r="C5870" s="40"/>
      <c r="D5870" s="40"/>
      <c r="E5870" s="40"/>
      <c r="F5870" s="45">
        <v>0</v>
      </c>
      <c r="G5870" s="45">
        <v>0</v>
      </c>
      <c r="H5870" s="45">
        <f t="shared" si="384"/>
        <v>0</v>
      </c>
    </row>
    <row r="5871" spans="1:8" x14ac:dyDescent="0.25">
      <c r="A5871" s="55"/>
      <c r="B5871" s="322" t="s">
        <v>41</v>
      </c>
      <c r="C5871" s="322"/>
      <c r="D5871" s="322"/>
      <c r="E5871" s="322"/>
      <c r="F5871" s="45">
        <v>0</v>
      </c>
      <c r="G5871" s="45">
        <v>0</v>
      </c>
      <c r="H5871" s="45">
        <f t="shared" si="384"/>
        <v>0</v>
      </c>
    </row>
    <row r="5872" spans="1:8" x14ac:dyDescent="0.25">
      <c r="A5872" s="313"/>
      <c r="B5872" s="322" t="s">
        <v>52</v>
      </c>
      <c r="C5872" s="322"/>
      <c r="D5872" s="322"/>
      <c r="E5872" s="322"/>
      <c r="F5872" s="45">
        <v>0</v>
      </c>
      <c r="G5872" s="45">
        <v>0</v>
      </c>
      <c r="H5872" s="45">
        <f t="shared" si="384"/>
        <v>0</v>
      </c>
    </row>
    <row r="5873" spans="1:8" x14ac:dyDescent="0.25">
      <c r="A5873" s="313"/>
      <c r="B5873" s="322" t="s">
        <v>41</v>
      </c>
      <c r="C5873" s="322"/>
      <c r="D5873" s="322"/>
      <c r="E5873" s="322"/>
      <c r="F5873" s="45">
        <v>0</v>
      </c>
      <c r="G5873" s="45">
        <v>0</v>
      </c>
      <c r="H5873" s="45">
        <f t="shared" si="384"/>
        <v>0</v>
      </c>
    </row>
    <row r="5874" spans="1:8" x14ac:dyDescent="0.25">
      <c r="A5874" s="313"/>
      <c r="B5874" s="322" t="s">
        <v>53</v>
      </c>
      <c r="C5874" s="322"/>
      <c r="D5874" s="322"/>
      <c r="E5874" s="322"/>
      <c r="F5874" s="45">
        <v>0</v>
      </c>
      <c r="G5874" s="45">
        <v>0</v>
      </c>
      <c r="H5874" s="45">
        <f t="shared" si="384"/>
        <v>0</v>
      </c>
    </row>
    <row r="5875" spans="1:8" x14ac:dyDescent="0.25">
      <c r="A5875" s="313"/>
      <c r="B5875" s="322" t="s">
        <v>54</v>
      </c>
      <c r="C5875" s="322"/>
      <c r="D5875" s="322"/>
      <c r="E5875" s="322"/>
      <c r="F5875" s="45">
        <v>0</v>
      </c>
      <c r="G5875" s="45">
        <v>0</v>
      </c>
      <c r="H5875" s="45">
        <f t="shared" si="384"/>
        <v>0</v>
      </c>
    </row>
    <row r="5876" spans="1:8" x14ac:dyDescent="0.25">
      <c r="A5876" s="313"/>
      <c r="B5876" s="322" t="s">
        <v>45</v>
      </c>
      <c r="C5876" s="322"/>
      <c r="D5876" s="322"/>
      <c r="E5876" s="322"/>
      <c r="F5876" s="45">
        <v>0</v>
      </c>
      <c r="G5876" s="45">
        <v>0</v>
      </c>
      <c r="H5876" s="45">
        <f t="shared" si="384"/>
        <v>0</v>
      </c>
    </row>
    <row r="5877" spans="1:8" x14ac:dyDescent="0.25">
      <c r="A5877" s="79" t="s">
        <v>55</v>
      </c>
      <c r="B5877" s="2" t="s">
        <v>56</v>
      </c>
      <c r="C5877" s="322"/>
      <c r="D5877" s="322"/>
      <c r="E5877" s="322"/>
      <c r="F5877" s="41">
        <v>0</v>
      </c>
      <c r="G5877" s="41">
        <v>0</v>
      </c>
      <c r="H5877" s="41">
        <f>SUM(H5878:H5887)</f>
        <v>0</v>
      </c>
    </row>
    <row r="5878" spans="1:8" x14ac:dyDescent="0.25">
      <c r="A5878" s="313"/>
      <c r="B5878" s="322" t="s">
        <v>57</v>
      </c>
      <c r="C5878" s="322"/>
      <c r="D5878" s="322"/>
      <c r="E5878" s="322"/>
      <c r="F5878" s="45">
        <v>0</v>
      </c>
      <c r="G5878" s="45">
        <v>0</v>
      </c>
      <c r="H5878" s="45">
        <f t="shared" ref="H5878:H5888" si="385">SUM(F5878:F5878)</f>
        <v>0</v>
      </c>
    </row>
    <row r="5879" spans="1:8" x14ac:dyDescent="0.25">
      <c r="A5879" s="313"/>
      <c r="B5879" s="322" t="s">
        <v>58</v>
      </c>
      <c r="C5879" s="322"/>
      <c r="D5879" s="322"/>
      <c r="E5879" s="322"/>
      <c r="F5879" s="45">
        <v>0</v>
      </c>
      <c r="G5879" s="45">
        <v>0</v>
      </c>
      <c r="H5879" s="45">
        <f t="shared" si="385"/>
        <v>0</v>
      </c>
    </row>
    <row r="5880" spans="1:8" x14ac:dyDescent="0.25">
      <c r="A5880" s="313"/>
      <c r="B5880" s="322" t="s">
        <v>59</v>
      </c>
      <c r="C5880" s="322"/>
      <c r="D5880" s="322"/>
      <c r="E5880" s="322"/>
      <c r="F5880" s="45">
        <v>0</v>
      </c>
      <c r="G5880" s="45">
        <v>0</v>
      </c>
      <c r="H5880" s="45">
        <f t="shared" si="385"/>
        <v>0</v>
      </c>
    </row>
    <row r="5881" spans="1:8" x14ac:dyDescent="0.25">
      <c r="A5881" s="313"/>
      <c r="B5881" s="322" t="s">
        <v>60</v>
      </c>
      <c r="C5881" s="322"/>
      <c r="D5881" s="322"/>
      <c r="E5881" s="322"/>
      <c r="F5881" s="45">
        <v>0</v>
      </c>
      <c r="G5881" s="45">
        <v>0</v>
      </c>
      <c r="H5881" s="45">
        <f t="shared" si="385"/>
        <v>0</v>
      </c>
    </row>
    <row r="5882" spans="1:8" x14ac:dyDescent="0.25">
      <c r="A5882" s="313"/>
      <c r="B5882" s="322" t="s">
        <v>61</v>
      </c>
      <c r="C5882" s="322"/>
      <c r="D5882" s="322"/>
      <c r="E5882" s="322"/>
      <c r="F5882" s="45">
        <v>0</v>
      </c>
      <c r="G5882" s="45">
        <v>0</v>
      </c>
      <c r="H5882" s="45">
        <f t="shared" si="385"/>
        <v>0</v>
      </c>
    </row>
    <row r="5883" spans="1:8" x14ac:dyDescent="0.25">
      <c r="A5883" s="313"/>
      <c r="B5883" s="322" t="s">
        <v>62</v>
      </c>
      <c r="C5883" s="322"/>
      <c r="D5883" s="322"/>
      <c r="E5883" s="322"/>
      <c r="F5883" s="45">
        <v>0</v>
      </c>
      <c r="G5883" s="45">
        <v>0</v>
      </c>
      <c r="H5883" s="45">
        <f t="shared" si="385"/>
        <v>0</v>
      </c>
    </row>
    <row r="5884" spans="1:8" x14ac:dyDescent="0.25">
      <c r="A5884" s="313"/>
      <c r="B5884" s="322" t="s">
        <v>63</v>
      </c>
      <c r="C5884" s="322"/>
      <c r="D5884" s="322"/>
      <c r="E5884" s="322"/>
      <c r="F5884" s="45">
        <v>0</v>
      </c>
      <c r="G5884" s="45">
        <v>0</v>
      </c>
      <c r="H5884" s="45">
        <f t="shared" si="385"/>
        <v>0</v>
      </c>
    </row>
    <row r="5885" spans="1:8" x14ac:dyDescent="0.25">
      <c r="A5885" s="313"/>
      <c r="B5885" s="322" t="s">
        <v>64</v>
      </c>
      <c r="C5885" s="322"/>
      <c r="D5885" s="322"/>
      <c r="E5885" s="322"/>
      <c r="F5885" s="45">
        <v>0</v>
      </c>
      <c r="G5885" s="45">
        <v>0</v>
      </c>
      <c r="H5885" s="45">
        <f t="shared" si="385"/>
        <v>0</v>
      </c>
    </row>
    <row r="5886" spans="1:8" x14ac:dyDescent="0.25">
      <c r="A5886" s="313"/>
      <c r="B5886" s="322" t="s">
        <v>65</v>
      </c>
      <c r="C5886" s="322"/>
      <c r="D5886" s="322"/>
      <c r="E5886" s="322"/>
      <c r="F5886" s="45">
        <v>0</v>
      </c>
      <c r="G5886" s="45">
        <v>0</v>
      </c>
      <c r="H5886" s="45">
        <f t="shared" si="385"/>
        <v>0</v>
      </c>
    </row>
    <row r="5887" spans="1:8" x14ac:dyDescent="0.25">
      <c r="A5887" s="313"/>
      <c r="B5887" s="322" t="s">
        <v>66</v>
      </c>
      <c r="C5887" s="322"/>
      <c r="D5887" s="322"/>
      <c r="E5887" s="322"/>
      <c r="F5887" s="45">
        <v>0</v>
      </c>
      <c r="G5887" s="45">
        <v>0</v>
      </c>
      <c r="H5887" s="45">
        <f t="shared" si="385"/>
        <v>0</v>
      </c>
    </row>
    <row r="5888" spans="1:8" x14ac:dyDescent="0.25">
      <c r="A5888" s="313"/>
      <c r="B5888" s="322" t="s">
        <v>67</v>
      </c>
      <c r="C5888" s="322"/>
      <c r="D5888" s="322"/>
      <c r="E5888" s="322"/>
      <c r="F5888" s="45">
        <v>0</v>
      </c>
      <c r="G5888" s="45">
        <v>0</v>
      </c>
      <c r="H5888" s="45">
        <f t="shared" si="385"/>
        <v>0</v>
      </c>
    </row>
    <row r="5889" spans="1:8" x14ac:dyDescent="0.25">
      <c r="A5889" s="79" t="s">
        <v>68</v>
      </c>
      <c r="B5889" s="2" t="s">
        <v>69</v>
      </c>
      <c r="C5889" s="322"/>
      <c r="D5889" s="322"/>
      <c r="E5889" s="322"/>
      <c r="F5889" s="41">
        <v>0</v>
      </c>
      <c r="G5889" s="41">
        <v>0</v>
      </c>
      <c r="H5889" s="41">
        <v>0</v>
      </c>
    </row>
    <row r="5890" spans="1:8" x14ac:dyDescent="0.25">
      <c r="A5890" s="79"/>
      <c r="B5890" s="322" t="s">
        <v>70</v>
      </c>
      <c r="C5890" s="322"/>
      <c r="D5890" s="322"/>
      <c r="E5890" s="322"/>
      <c r="F5890" s="45">
        <v>0</v>
      </c>
      <c r="G5890" s="45">
        <v>0</v>
      </c>
      <c r="H5890" s="45">
        <f t="shared" ref="H5890:H5905" si="386">SUM(F5890:F5890)</f>
        <v>0</v>
      </c>
    </row>
    <row r="5891" spans="1:8" x14ac:dyDescent="0.25">
      <c r="A5891" s="79"/>
      <c r="B5891" s="322" t="s">
        <v>71</v>
      </c>
      <c r="C5891" s="322"/>
      <c r="D5891" s="322"/>
      <c r="E5891" s="322"/>
      <c r="F5891" s="45">
        <v>0</v>
      </c>
      <c r="G5891" s="45">
        <v>0</v>
      </c>
      <c r="H5891" s="45">
        <f t="shared" si="386"/>
        <v>0</v>
      </c>
    </row>
    <row r="5892" spans="1:8" x14ac:dyDescent="0.25">
      <c r="A5892" s="79"/>
      <c r="B5892" s="322" t="s">
        <v>72</v>
      </c>
      <c r="C5892" s="322"/>
      <c r="D5892" s="322"/>
      <c r="E5892" s="322"/>
      <c r="F5892" s="45">
        <v>0</v>
      </c>
      <c r="G5892" s="45">
        <v>0</v>
      </c>
      <c r="H5892" s="45">
        <f t="shared" si="386"/>
        <v>0</v>
      </c>
    </row>
    <row r="5893" spans="1:8" x14ac:dyDescent="0.25">
      <c r="A5893" s="79"/>
      <c r="B5893" s="322" t="s">
        <v>73</v>
      </c>
      <c r="C5893" s="322"/>
      <c r="D5893" s="322"/>
      <c r="E5893" s="322"/>
      <c r="F5893" s="45">
        <v>0</v>
      </c>
      <c r="G5893" s="45">
        <v>0</v>
      </c>
      <c r="H5893" s="45">
        <f t="shared" si="386"/>
        <v>0</v>
      </c>
    </row>
    <row r="5894" spans="1:8" x14ac:dyDescent="0.25">
      <c r="A5894" s="79"/>
      <c r="B5894" s="322" t="s">
        <v>74</v>
      </c>
      <c r="C5894" s="322"/>
      <c r="D5894" s="322"/>
      <c r="E5894" s="322"/>
      <c r="F5894" s="45">
        <v>0</v>
      </c>
      <c r="G5894" s="45">
        <v>0</v>
      </c>
      <c r="H5894" s="45">
        <f t="shared" si="386"/>
        <v>0</v>
      </c>
    </row>
    <row r="5895" spans="1:8" x14ac:dyDescent="0.25">
      <c r="A5895" s="79" t="s">
        <v>75</v>
      </c>
      <c r="B5895" s="2" t="s">
        <v>76</v>
      </c>
      <c r="C5895" s="322"/>
      <c r="D5895" s="322"/>
      <c r="E5895" s="322"/>
      <c r="F5895" s="41">
        <v>0</v>
      </c>
      <c r="G5895" s="41">
        <v>0</v>
      </c>
      <c r="H5895" s="45">
        <f t="shared" si="386"/>
        <v>0</v>
      </c>
    </row>
    <row r="5896" spans="1:8" x14ac:dyDescent="0.25">
      <c r="A5896" s="79"/>
      <c r="B5896" s="2" t="s">
        <v>77</v>
      </c>
      <c r="C5896" s="322"/>
      <c r="D5896" s="322"/>
      <c r="E5896" s="322"/>
      <c r="F5896" s="45">
        <v>0</v>
      </c>
      <c r="G5896" s="45">
        <v>0</v>
      </c>
      <c r="H5896" s="45">
        <f t="shared" si="386"/>
        <v>0</v>
      </c>
    </row>
    <row r="5897" spans="1:8" x14ac:dyDescent="0.25">
      <c r="A5897" s="79"/>
      <c r="B5897" s="322" t="s">
        <v>78</v>
      </c>
      <c r="C5897" s="322"/>
      <c r="D5897" s="322"/>
      <c r="E5897" s="322"/>
      <c r="F5897" s="45">
        <v>0</v>
      </c>
      <c r="G5897" s="45">
        <v>0</v>
      </c>
      <c r="H5897" s="45">
        <f t="shared" si="386"/>
        <v>0</v>
      </c>
    </row>
    <row r="5898" spans="1:8" x14ac:dyDescent="0.25">
      <c r="A5898" s="79"/>
      <c r="B5898" s="322" t="s">
        <v>79</v>
      </c>
      <c r="C5898" s="322"/>
      <c r="D5898" s="322"/>
      <c r="E5898" s="322"/>
      <c r="F5898" s="45">
        <v>0</v>
      </c>
      <c r="G5898" s="45">
        <v>0</v>
      </c>
      <c r="H5898" s="45">
        <f t="shared" si="386"/>
        <v>0</v>
      </c>
    </row>
    <row r="5899" spans="1:8" x14ac:dyDescent="0.25">
      <c r="A5899" s="79"/>
      <c r="B5899" s="322" t="s">
        <v>80</v>
      </c>
      <c r="C5899" s="322"/>
      <c r="D5899" s="322"/>
      <c r="E5899" s="322"/>
      <c r="F5899" s="45">
        <v>0</v>
      </c>
      <c r="G5899" s="45">
        <v>0</v>
      </c>
      <c r="H5899" s="45">
        <f t="shared" si="386"/>
        <v>0</v>
      </c>
    </row>
    <row r="5900" spans="1:8" x14ac:dyDescent="0.25">
      <c r="A5900" s="79" t="s">
        <v>81</v>
      </c>
      <c r="B5900" s="2" t="s">
        <v>82</v>
      </c>
      <c r="C5900" s="322"/>
      <c r="D5900" s="322"/>
      <c r="E5900" s="322"/>
      <c r="F5900" s="41">
        <v>0</v>
      </c>
      <c r="G5900" s="41">
        <v>0</v>
      </c>
      <c r="H5900" s="45">
        <f t="shared" si="386"/>
        <v>0</v>
      </c>
    </row>
    <row r="5901" spans="1:8" x14ac:dyDescent="0.25">
      <c r="A5901" s="79"/>
      <c r="B5901" s="322" t="s">
        <v>83</v>
      </c>
      <c r="C5901" s="322"/>
      <c r="D5901" s="322"/>
      <c r="E5901" s="322"/>
      <c r="F5901" s="45">
        <v>0</v>
      </c>
      <c r="G5901" s="45">
        <v>0</v>
      </c>
      <c r="H5901" s="45">
        <f t="shared" si="386"/>
        <v>0</v>
      </c>
    </row>
    <row r="5902" spans="1:8" x14ac:dyDescent="0.25">
      <c r="A5902" s="79"/>
      <c r="B5902" s="322" t="s">
        <v>84</v>
      </c>
      <c r="C5902" s="322"/>
      <c r="D5902" s="322"/>
      <c r="E5902" s="322"/>
      <c r="F5902" s="45">
        <v>0</v>
      </c>
      <c r="G5902" s="45">
        <v>0</v>
      </c>
      <c r="H5902" s="45">
        <f t="shared" si="386"/>
        <v>0</v>
      </c>
    </row>
    <row r="5903" spans="1:8" x14ac:dyDescent="0.25">
      <c r="A5903" s="79"/>
      <c r="B5903" s="322" t="s">
        <v>85</v>
      </c>
      <c r="C5903" s="322"/>
      <c r="D5903" s="322"/>
      <c r="E5903" s="322"/>
      <c r="F5903" s="45">
        <v>0</v>
      </c>
      <c r="G5903" s="45">
        <v>0</v>
      </c>
      <c r="H5903" s="45">
        <f t="shared" si="386"/>
        <v>0</v>
      </c>
    </row>
    <row r="5904" spans="1:8" x14ac:dyDescent="0.25">
      <c r="A5904" s="79"/>
      <c r="B5904" s="322" t="s">
        <v>86</v>
      </c>
      <c r="C5904" s="322"/>
      <c r="D5904" s="322"/>
      <c r="E5904" s="322"/>
      <c r="F5904" s="45">
        <v>0</v>
      </c>
      <c r="G5904" s="45">
        <v>0</v>
      </c>
      <c r="H5904" s="45">
        <f t="shared" si="386"/>
        <v>0</v>
      </c>
    </row>
    <row r="5905" spans="1:8" x14ac:dyDescent="0.25">
      <c r="A5905" s="313"/>
      <c r="B5905" s="322" t="s">
        <v>87</v>
      </c>
      <c r="C5905" s="322"/>
      <c r="D5905" s="322"/>
      <c r="E5905" s="322"/>
      <c r="F5905" s="45">
        <v>0</v>
      </c>
      <c r="G5905" s="45">
        <v>0</v>
      </c>
      <c r="H5905" s="45">
        <f t="shared" si="386"/>
        <v>0</v>
      </c>
    </row>
    <row r="5906" spans="1:8" x14ac:dyDescent="0.25">
      <c r="A5906" s="313"/>
      <c r="B5906" s="322"/>
      <c r="C5906" s="322"/>
      <c r="D5906" s="322"/>
      <c r="E5906" s="322"/>
      <c r="F5906" s="45"/>
      <c r="G5906" s="45"/>
      <c r="H5906" s="45"/>
    </row>
    <row r="5907" spans="1:8" x14ac:dyDescent="0.25">
      <c r="A5907" s="313"/>
      <c r="B5907" s="2" t="s">
        <v>88</v>
      </c>
      <c r="C5907" s="322"/>
      <c r="D5907" s="322"/>
      <c r="E5907" s="322"/>
      <c r="F5907" s="61">
        <f>+F5840+F5827+F5821</f>
        <v>24884391.529999997</v>
      </c>
      <c r="G5907" s="61">
        <f>+G5840+G5827+G5821</f>
        <v>34711841.969999999</v>
      </c>
      <c r="H5907" s="61">
        <f>+H5840+H5827+H5821+H5877</f>
        <v>59596233.499999993</v>
      </c>
    </row>
    <row r="5908" spans="1:8" x14ac:dyDescent="0.25">
      <c r="B5908" s="447" t="s">
        <v>246</v>
      </c>
      <c r="C5908" s="322"/>
      <c r="D5908" s="322"/>
      <c r="E5908" s="45"/>
      <c r="F5908" s="45">
        <v>0</v>
      </c>
      <c r="G5908" s="45">
        <v>1198500</v>
      </c>
      <c r="H5908" s="45">
        <f>SUM(F5908:G5908)</f>
        <v>1198500</v>
      </c>
    </row>
    <row r="5909" spans="1:8" x14ac:dyDescent="0.25">
      <c r="B5909" s="447" t="s">
        <v>247</v>
      </c>
      <c r="C5909" s="322"/>
      <c r="D5909" s="322"/>
      <c r="E5909" s="45"/>
      <c r="F5909" s="45">
        <v>299700</v>
      </c>
      <c r="G5909" s="45">
        <v>-299700</v>
      </c>
      <c r="H5909" s="45">
        <f t="shared" ref="H5909:H5911" si="387">SUM(F5909:G5909)</f>
        <v>0</v>
      </c>
    </row>
    <row r="5910" spans="1:8" x14ac:dyDescent="0.25">
      <c r="B5910" s="447" t="s">
        <v>248</v>
      </c>
      <c r="C5910" s="322"/>
      <c r="D5910" s="322"/>
      <c r="E5910" s="45"/>
      <c r="F5910" s="45">
        <v>0</v>
      </c>
      <c r="G5910" s="45">
        <v>65974</v>
      </c>
      <c r="H5910" s="45">
        <f t="shared" si="387"/>
        <v>65974</v>
      </c>
    </row>
    <row r="5911" spans="1:8" x14ac:dyDescent="0.25">
      <c r="A5911" s="313"/>
      <c r="B5911" s="2"/>
      <c r="C5911" s="322"/>
      <c r="D5911" s="322"/>
      <c r="E5911" s="322"/>
      <c r="F5911" s="45"/>
      <c r="G5911" s="45">
        <v>0</v>
      </c>
      <c r="H5911" s="45">
        <f t="shared" si="387"/>
        <v>0</v>
      </c>
    </row>
    <row r="5912" spans="1:8" x14ac:dyDescent="0.25">
      <c r="A5912" s="313"/>
      <c r="B5912" s="2" t="s">
        <v>210</v>
      </c>
      <c r="C5912" s="322"/>
      <c r="D5912" s="322"/>
      <c r="E5912" s="322"/>
      <c r="F5912" s="45">
        <v>0</v>
      </c>
      <c r="G5912" s="45"/>
      <c r="H5912" s="325"/>
    </row>
    <row r="5913" spans="1:8" x14ac:dyDescent="0.25">
      <c r="A5913" s="79" t="s">
        <v>89</v>
      </c>
      <c r="B5913" s="2" t="s">
        <v>90</v>
      </c>
      <c r="C5913" s="322"/>
      <c r="D5913" s="322"/>
      <c r="E5913" s="322"/>
      <c r="F5913" s="45"/>
      <c r="G5913" s="41">
        <v>0</v>
      </c>
      <c r="H5913" s="41">
        <v>0</v>
      </c>
    </row>
    <row r="5914" spans="1:8" x14ac:dyDescent="0.25">
      <c r="A5914" s="79" t="s">
        <v>91</v>
      </c>
      <c r="B5914" s="2" t="s">
        <v>92</v>
      </c>
      <c r="C5914" s="322"/>
      <c r="D5914" s="322"/>
      <c r="E5914" s="322"/>
      <c r="F5914" s="41">
        <v>0</v>
      </c>
      <c r="G5914" s="45">
        <v>0</v>
      </c>
      <c r="H5914" s="45">
        <v>0</v>
      </c>
    </row>
    <row r="5915" spans="1:8" x14ac:dyDescent="0.25">
      <c r="A5915" s="313"/>
      <c r="B5915" s="322" t="s">
        <v>93</v>
      </c>
      <c r="C5915" s="322"/>
      <c r="D5915" s="322" t="s">
        <v>94</v>
      </c>
      <c r="E5915" s="322"/>
      <c r="F5915" s="45">
        <v>0</v>
      </c>
      <c r="G5915" s="45">
        <v>0</v>
      </c>
      <c r="H5915" s="45">
        <v>0</v>
      </c>
    </row>
    <row r="5916" spans="1:8" x14ac:dyDescent="0.25">
      <c r="A5916" s="313"/>
      <c r="B5916" s="322" t="s">
        <v>95</v>
      </c>
      <c r="C5916" s="322"/>
      <c r="D5916" s="322"/>
      <c r="E5916" s="322"/>
      <c r="F5916" s="45">
        <v>0</v>
      </c>
      <c r="G5916" s="41">
        <v>0</v>
      </c>
      <c r="H5916" s="41">
        <v>0</v>
      </c>
    </row>
    <row r="5917" spans="1:8" x14ac:dyDescent="0.25">
      <c r="A5917" s="79" t="s">
        <v>96</v>
      </c>
      <c r="B5917" s="326" t="s">
        <v>97</v>
      </c>
      <c r="C5917" s="322"/>
      <c r="D5917" s="322"/>
      <c r="E5917" s="322"/>
      <c r="F5917" s="41">
        <v>0</v>
      </c>
      <c r="G5917" s="45">
        <v>0</v>
      </c>
      <c r="H5917" s="45">
        <v>0</v>
      </c>
    </row>
    <row r="5918" spans="1:8" x14ac:dyDescent="0.25">
      <c r="A5918" s="313"/>
      <c r="B5918" s="322" t="s">
        <v>98</v>
      </c>
      <c r="C5918" s="322"/>
      <c r="D5918" s="322"/>
      <c r="E5918" s="322"/>
      <c r="F5918" s="45">
        <v>0</v>
      </c>
      <c r="G5918" s="45">
        <v>0</v>
      </c>
      <c r="H5918" s="45">
        <v>0</v>
      </c>
    </row>
    <row r="5919" spans="1:8" x14ac:dyDescent="0.25">
      <c r="A5919" s="313"/>
      <c r="B5919" s="322" t="s">
        <v>99</v>
      </c>
      <c r="C5919" s="322"/>
      <c r="D5919" s="322"/>
      <c r="E5919" s="322"/>
      <c r="F5919" s="45">
        <v>0</v>
      </c>
      <c r="G5919" s="41">
        <v>0</v>
      </c>
      <c r="H5919" s="41">
        <v>0</v>
      </c>
    </row>
    <row r="5920" spans="1:8" x14ac:dyDescent="0.25">
      <c r="A5920" s="79" t="s">
        <v>100</v>
      </c>
      <c r="B5920" s="2" t="s">
        <v>101</v>
      </c>
      <c r="C5920" s="322"/>
      <c r="D5920" s="322"/>
      <c r="E5920" s="322"/>
      <c r="F5920" s="41">
        <v>0</v>
      </c>
      <c r="G5920" s="45">
        <v>0</v>
      </c>
      <c r="H5920" s="45">
        <v>0</v>
      </c>
    </row>
    <row r="5921" spans="1:8" x14ac:dyDescent="0.25">
      <c r="A5921" s="313"/>
      <c r="B5921" s="327" t="s">
        <v>102</v>
      </c>
      <c r="C5921" s="322"/>
      <c r="D5921" s="322"/>
      <c r="E5921" s="322"/>
      <c r="F5921" s="45">
        <v>0</v>
      </c>
      <c r="G5921" s="64">
        <v>0</v>
      </c>
      <c r="H5921" s="64">
        <v>0</v>
      </c>
    </row>
    <row r="5922" spans="1:8" x14ac:dyDescent="0.25">
      <c r="A5922" s="313"/>
      <c r="B5922" s="327" t="s">
        <v>103</v>
      </c>
      <c r="C5922" s="322"/>
      <c r="D5922" s="322"/>
      <c r="E5922" s="322"/>
      <c r="F5922" s="64">
        <v>0</v>
      </c>
      <c r="G5922" s="41">
        <f>+G5918+G5917+G5916+G5915+G5913+G5912</f>
        <v>0</v>
      </c>
      <c r="H5922" s="41">
        <f>+H5918+H5917+H5916+H5915+H5913+H5912</f>
        <v>0</v>
      </c>
    </row>
    <row r="5923" spans="1:8" x14ac:dyDescent="0.25">
      <c r="A5923" s="313"/>
      <c r="B5923" s="2" t="s">
        <v>104</v>
      </c>
      <c r="C5923" s="322"/>
      <c r="D5923" s="322"/>
      <c r="E5923" s="322"/>
      <c r="F5923" s="41">
        <f>+F5919+F5918+F5917+F5916+F5914+F5913</f>
        <v>0</v>
      </c>
      <c r="G5923" s="41"/>
      <c r="H5923" s="41"/>
    </row>
    <row r="5924" spans="1:8" ht="15" customHeight="1" x14ac:dyDescent="0.25">
      <c r="A5924" s="313"/>
      <c r="B5924" s="2"/>
      <c r="C5924" s="322"/>
      <c r="D5924" s="322"/>
      <c r="E5924" s="322"/>
      <c r="F5924" s="41"/>
      <c r="G5924" s="325"/>
      <c r="H5924" s="325"/>
    </row>
    <row r="5925" spans="1:8" x14ac:dyDescent="0.25">
      <c r="A5925" s="325"/>
      <c r="B5925" s="325"/>
      <c r="C5925" s="325"/>
      <c r="D5925" s="325"/>
      <c r="E5925" s="325"/>
      <c r="F5925" s="325"/>
    </row>
    <row r="5926" spans="1:8" ht="15.75" thickBot="1" x14ac:dyDescent="0.3">
      <c r="A5926" s="322"/>
      <c r="B5926" s="2" t="s">
        <v>105</v>
      </c>
      <c r="C5926" s="322"/>
      <c r="D5926" s="322"/>
      <c r="E5926" s="322"/>
      <c r="F5926" s="65">
        <f>+F5923+F5907+F5912+F5909</f>
        <v>25184091.529999997</v>
      </c>
      <c r="G5926" s="65">
        <f>+G5922+G5907+G5908+G5909+G5910</f>
        <v>35676615.969999999</v>
      </c>
      <c r="H5926" s="65">
        <f>+H5907-H5911+H5910+H5909+H5908</f>
        <v>60860707.499999993</v>
      </c>
    </row>
    <row r="5927" spans="1:8" ht="15.75" thickTop="1" x14ac:dyDescent="0.25">
      <c r="A5927" s="322"/>
      <c r="B5927" s="2"/>
      <c r="C5927" s="322"/>
      <c r="D5927" s="322"/>
      <c r="E5927" s="322"/>
      <c r="F5927" s="41"/>
      <c r="G5927" s="41"/>
      <c r="H5927" s="41"/>
    </row>
    <row r="5928" spans="1:8" x14ac:dyDescent="0.25">
      <c r="A5928" s="322"/>
      <c r="B5928" s="2"/>
      <c r="C5928" s="322"/>
      <c r="D5928" s="322"/>
      <c r="E5928" s="322"/>
      <c r="F5928" s="41"/>
      <c r="G5928" s="41"/>
      <c r="H5928" s="405"/>
    </row>
    <row r="5929" spans="1:8" x14ac:dyDescent="0.25">
      <c r="A5929" s="322"/>
      <c r="B5929" s="2"/>
      <c r="C5929" s="322"/>
      <c r="D5929" s="322"/>
      <c r="E5929" s="322"/>
      <c r="F5929" s="41"/>
      <c r="G5929" s="41"/>
      <c r="H5929" s="405"/>
    </row>
    <row r="5930" spans="1:8" x14ac:dyDescent="0.25">
      <c r="A5930" s="322"/>
      <c r="B5930" s="2"/>
      <c r="C5930" s="322"/>
      <c r="D5930" s="322"/>
      <c r="E5930" s="322"/>
      <c r="F5930" s="41"/>
      <c r="G5930" s="41"/>
      <c r="H5930" s="405"/>
    </row>
    <row r="5931" spans="1:8" x14ac:dyDescent="0.25">
      <c r="A5931" s="322"/>
      <c r="B5931" s="2"/>
      <c r="C5931" s="322"/>
      <c r="D5931" s="322"/>
      <c r="E5931" s="322"/>
      <c r="F5931" s="41" t="s">
        <v>199</v>
      </c>
      <c r="G5931" s="407"/>
    </row>
    <row r="5932" spans="1:8" ht="23.25" x14ac:dyDescent="0.25">
      <c r="A5932" s="412" t="s">
        <v>227</v>
      </c>
      <c r="B5932" s="412"/>
      <c r="C5932" s="412"/>
      <c r="D5932" s="412"/>
      <c r="E5932" s="407" t="s">
        <v>223</v>
      </c>
      <c r="F5932" s="407"/>
      <c r="G5932" s="408"/>
    </row>
    <row r="5933" spans="1:8" x14ac:dyDescent="0.25">
      <c r="A5933" s="414" t="s">
        <v>108</v>
      </c>
      <c r="B5933" s="414"/>
      <c r="C5933" s="414"/>
      <c r="D5933" s="414"/>
      <c r="E5933" s="408" t="s">
        <v>224</v>
      </c>
      <c r="F5933" s="408"/>
    </row>
    <row r="5941" spans="6:6" x14ac:dyDescent="0.25">
      <c r="F5941" s="41"/>
    </row>
    <row r="5942" spans="6:6" x14ac:dyDescent="0.25">
      <c r="F5942" s="45">
        <v>17111280.489999998</v>
      </c>
    </row>
    <row r="5943" spans="6:6" x14ac:dyDescent="0.25">
      <c r="F5943" s="45">
        <v>725000</v>
      </c>
    </row>
    <row r="5944" spans="6:6" x14ac:dyDescent="0.25">
      <c r="F5944" s="45">
        <v>0</v>
      </c>
    </row>
    <row r="5945" spans="6:6" x14ac:dyDescent="0.25">
      <c r="F5945" s="45">
        <v>0</v>
      </c>
    </row>
    <row r="5946" spans="6:6" x14ac:dyDescent="0.25">
      <c r="F5946" s="45">
        <v>2407845.81</v>
      </c>
    </row>
    <row r="5947" spans="6:6" x14ac:dyDescent="0.25">
      <c r="F5947" s="45">
        <v>649179.27</v>
      </c>
    </row>
    <row r="5948" spans="6:6" x14ac:dyDescent="0.25">
      <c r="F5948" s="45">
        <v>177000</v>
      </c>
    </row>
    <row r="5949" spans="6:6" x14ac:dyDescent="0.25">
      <c r="F5949" s="45">
        <v>0</v>
      </c>
    </row>
    <row r="5950" spans="6:6" x14ac:dyDescent="0.25">
      <c r="F5950" s="45">
        <v>0</v>
      </c>
    </row>
    <row r="5951" spans="6:6" x14ac:dyDescent="0.25">
      <c r="F5951" s="45">
        <v>926727.05</v>
      </c>
    </row>
    <row r="5952" spans="6:6" x14ac:dyDescent="0.25">
      <c r="F5952" s="45">
        <v>2126913.91</v>
      </c>
    </row>
    <row r="5953" spans="6:6" x14ac:dyDescent="0.25">
      <c r="F5953" s="45">
        <v>0</v>
      </c>
    </row>
    <row r="5954" spans="6:6" x14ac:dyDescent="0.25">
      <c r="F5954" s="45">
        <v>0</v>
      </c>
    </row>
    <row r="5955" spans="6:6" x14ac:dyDescent="0.25">
      <c r="F5955" s="45">
        <v>0</v>
      </c>
    </row>
    <row r="5956" spans="6:6" x14ac:dyDescent="0.25">
      <c r="F5956" s="45">
        <v>223020</v>
      </c>
    </row>
    <row r="5957" spans="6:6" x14ac:dyDescent="0.25">
      <c r="F5957" s="45">
        <v>0</v>
      </c>
    </row>
    <row r="5958" spans="6:6" x14ac:dyDescent="0.25">
      <c r="F5958" s="45">
        <v>0</v>
      </c>
    </row>
    <row r="5959" spans="6:6" x14ac:dyDescent="0.25">
      <c r="F5959" s="45">
        <v>0</v>
      </c>
    </row>
    <row r="5960" spans="6:6" x14ac:dyDescent="0.25">
      <c r="F5960" s="45">
        <v>0</v>
      </c>
    </row>
    <row r="5961" spans="6:6" x14ac:dyDescent="0.25">
      <c r="F5961" s="45">
        <v>0</v>
      </c>
    </row>
    <row r="5962" spans="6:6" x14ac:dyDescent="0.25">
      <c r="F5962" s="45">
        <v>0</v>
      </c>
    </row>
    <row r="5963" spans="6:6" x14ac:dyDescent="0.25">
      <c r="F5963" s="45">
        <v>0</v>
      </c>
    </row>
    <row r="5964" spans="6:6" x14ac:dyDescent="0.25">
      <c r="F5964" s="45">
        <v>0</v>
      </c>
    </row>
    <row r="5965" spans="6:6" x14ac:dyDescent="0.25">
      <c r="F5965" s="45">
        <v>1243700</v>
      </c>
    </row>
    <row r="5966" spans="6:6" x14ac:dyDescent="0.25">
      <c r="F5966" s="28">
        <f>SUM(F5942:F5965)</f>
        <v>25590666.529999997</v>
      </c>
    </row>
  </sheetData>
  <mergeCells count="348">
    <mergeCell ref="A5932:D5932"/>
    <mergeCell ref="A5933:D5933"/>
    <mergeCell ref="A5520:R5520"/>
    <mergeCell ref="A5521:R5521"/>
    <mergeCell ref="B5554:E5554"/>
    <mergeCell ref="A5644:D5644"/>
    <mergeCell ref="E5644:G5644"/>
    <mergeCell ref="A5647:D5647"/>
    <mergeCell ref="E5647:G5647"/>
    <mergeCell ref="A5648:D5648"/>
    <mergeCell ref="E5648:G5648"/>
    <mergeCell ref="B5273:E5273"/>
    <mergeCell ref="A5363:D5363"/>
    <mergeCell ref="E5363:G5363"/>
    <mergeCell ref="A5366:D5366"/>
    <mergeCell ref="E5366:G5366"/>
    <mergeCell ref="A5367:D5367"/>
    <mergeCell ref="E5367:G5367"/>
    <mergeCell ref="A5239:P5239"/>
    <mergeCell ref="A5240:P5240"/>
    <mergeCell ref="B5117:E5117"/>
    <mergeCell ref="A5201:D5201"/>
    <mergeCell ref="E5201:G5201"/>
    <mergeCell ref="A5204:D5204"/>
    <mergeCell ref="E5204:G5204"/>
    <mergeCell ref="A5205:D5205"/>
    <mergeCell ref="E5205:G5205"/>
    <mergeCell ref="A5084:O5084"/>
    <mergeCell ref="A5083:O5083"/>
    <mergeCell ref="B4828:E4828"/>
    <mergeCell ref="A4910:D4910"/>
    <mergeCell ref="E4910:G4910"/>
    <mergeCell ref="A4913:D4913"/>
    <mergeCell ref="E4913:G4913"/>
    <mergeCell ref="A4914:D4914"/>
    <mergeCell ref="E4914:G4914"/>
    <mergeCell ref="A4794:M4794"/>
    <mergeCell ref="A4795:M4795"/>
    <mergeCell ref="B4700:E4700"/>
    <mergeCell ref="A4782:D4782"/>
    <mergeCell ref="E4782:G4782"/>
    <mergeCell ref="A4785:D4785"/>
    <mergeCell ref="E4785:G4785"/>
    <mergeCell ref="A4786:D4786"/>
    <mergeCell ref="E4786:G4786"/>
    <mergeCell ref="A4667:L4667"/>
    <mergeCell ref="A4666:L4666"/>
    <mergeCell ref="B4101:E4101"/>
    <mergeCell ref="A4183:D4183"/>
    <mergeCell ref="E4183:G4183"/>
    <mergeCell ref="A4186:D4186"/>
    <mergeCell ref="E4186:G4186"/>
    <mergeCell ref="A4187:D4187"/>
    <mergeCell ref="E4187:G4187"/>
    <mergeCell ref="A4068:J4068"/>
    <mergeCell ref="A4067:J4067"/>
    <mergeCell ref="B3823:E3823"/>
    <mergeCell ref="A3901:E3901"/>
    <mergeCell ref="F3901:J3901"/>
    <mergeCell ref="A3904:E3904"/>
    <mergeCell ref="F3904:J3904"/>
    <mergeCell ref="A3905:E3905"/>
    <mergeCell ref="F3905:J3905"/>
    <mergeCell ref="A3789:S3789"/>
    <mergeCell ref="A3790:S3790"/>
    <mergeCell ref="B3682:E3682"/>
    <mergeCell ref="A3763:E3763"/>
    <mergeCell ref="F3763:J3763"/>
    <mergeCell ref="A3764:E3764"/>
    <mergeCell ref="F3764:J3764"/>
    <mergeCell ref="A3760:E3760"/>
    <mergeCell ref="F3760:J3760"/>
    <mergeCell ref="A3648:R3648"/>
    <mergeCell ref="A3649:R3649"/>
    <mergeCell ref="B2912:E2912"/>
    <mergeCell ref="A2987:C2987"/>
    <mergeCell ref="F2987:G2987"/>
    <mergeCell ref="A2990:D2990"/>
    <mergeCell ref="F2990:G2990"/>
    <mergeCell ref="A2991:D2991"/>
    <mergeCell ref="F2991:G2991"/>
    <mergeCell ref="A2878:J2878"/>
    <mergeCell ref="A2879:J2879"/>
    <mergeCell ref="B2753:E2753"/>
    <mergeCell ref="A2719:G2719"/>
    <mergeCell ref="A2720:G2720"/>
    <mergeCell ref="A2827:C2827"/>
    <mergeCell ref="A2830:D2830"/>
    <mergeCell ref="A2831:D2831"/>
    <mergeCell ref="F2827:G2827"/>
    <mergeCell ref="F2830:G2830"/>
    <mergeCell ref="F2831:G2831"/>
    <mergeCell ref="B2623:E2623"/>
    <mergeCell ref="H2699:O2699"/>
    <mergeCell ref="H2702:O2702"/>
    <mergeCell ref="H2703:O2703"/>
    <mergeCell ref="A2703:G2703"/>
    <mergeCell ref="A2702:G2702"/>
    <mergeCell ref="A2699:G2699"/>
    <mergeCell ref="A2589:U2589"/>
    <mergeCell ref="A2590:U2590"/>
    <mergeCell ref="A1848:E1848"/>
    <mergeCell ref="F1848:S1848"/>
    <mergeCell ref="A1849:E1849"/>
    <mergeCell ref="F1849:S1849"/>
    <mergeCell ref="B1770:E1770"/>
    <mergeCell ref="A1845:E1845"/>
    <mergeCell ref="F1845:S1845"/>
    <mergeCell ref="A1735:U1735"/>
    <mergeCell ref="A1736:U1736"/>
    <mergeCell ref="A1695:E1695"/>
    <mergeCell ref="F1695:P1695"/>
    <mergeCell ref="A1696:E1696"/>
    <mergeCell ref="F1696:P1696"/>
    <mergeCell ref="A1582:P1582"/>
    <mergeCell ref="A1583:P1583"/>
    <mergeCell ref="B1617:E1617"/>
    <mergeCell ref="A1692:E1692"/>
    <mergeCell ref="F1692:P1692"/>
    <mergeCell ref="A1536:E1536"/>
    <mergeCell ref="F1536:P1536"/>
    <mergeCell ref="A1537:E1537"/>
    <mergeCell ref="F1537:P1537"/>
    <mergeCell ref="A1422:P1422"/>
    <mergeCell ref="A1423:P1423"/>
    <mergeCell ref="B1458:E1458"/>
    <mergeCell ref="A1533:E1533"/>
    <mergeCell ref="F1533:P1533"/>
    <mergeCell ref="A1244:E1244"/>
    <mergeCell ref="F1244:P1244"/>
    <mergeCell ref="A1247:E1247"/>
    <mergeCell ref="F1247:P1247"/>
    <mergeCell ref="A1248:E1248"/>
    <mergeCell ref="F1248:P1248"/>
    <mergeCell ref="A1134:P1134"/>
    <mergeCell ref="A1135:P1135"/>
    <mergeCell ref="B1169:E1169"/>
    <mergeCell ref="A1097:E1097"/>
    <mergeCell ref="A1098:E1098"/>
    <mergeCell ref="B1019:E1019"/>
    <mergeCell ref="A1094:E1094"/>
    <mergeCell ref="A985:F985"/>
    <mergeCell ref="A984:F984"/>
    <mergeCell ref="B413:D413"/>
    <mergeCell ref="F413:S413"/>
    <mergeCell ref="B414:D414"/>
    <mergeCell ref="F414:S414"/>
    <mergeCell ref="A453:AD453"/>
    <mergeCell ref="A454:AD454"/>
    <mergeCell ref="B488:E488"/>
    <mergeCell ref="B566:D566"/>
    <mergeCell ref="F566:S566"/>
    <mergeCell ref="B569:D569"/>
    <mergeCell ref="F569:S569"/>
    <mergeCell ref="B570:D570"/>
    <mergeCell ref="F570:S570"/>
    <mergeCell ref="B621:E621"/>
    <mergeCell ref="A586:P586"/>
    <mergeCell ref="A587:P587"/>
    <mergeCell ref="F696:P696"/>
    <mergeCell ref="F699:P699"/>
    <mergeCell ref="A297:AD297"/>
    <mergeCell ref="A298:AD298"/>
    <mergeCell ref="B332:E332"/>
    <mergeCell ref="B410:D410"/>
    <mergeCell ref="F410:S410"/>
    <mergeCell ref="B125:D125"/>
    <mergeCell ref="F125:S125"/>
    <mergeCell ref="A2:AD2"/>
    <mergeCell ref="A3:AD3"/>
    <mergeCell ref="B37:E37"/>
    <mergeCell ref="B121:D121"/>
    <mergeCell ref="F121:S121"/>
    <mergeCell ref="B124:D124"/>
    <mergeCell ref="F124:S124"/>
    <mergeCell ref="B270:D270"/>
    <mergeCell ref="F270:S270"/>
    <mergeCell ref="B271:D271"/>
    <mergeCell ref="F271:S271"/>
    <mergeCell ref="A154:AD154"/>
    <mergeCell ref="A155:AD155"/>
    <mergeCell ref="B189:E189"/>
    <mergeCell ref="B267:D267"/>
    <mergeCell ref="F267:S267"/>
    <mergeCell ref="F700:P700"/>
    <mergeCell ref="A699:E699"/>
    <mergeCell ref="A700:E700"/>
    <mergeCell ref="A696:E696"/>
    <mergeCell ref="A831:E831"/>
    <mergeCell ref="F831:P831"/>
    <mergeCell ref="A832:E832"/>
    <mergeCell ref="F832:P832"/>
    <mergeCell ref="A718:P718"/>
    <mergeCell ref="A719:P719"/>
    <mergeCell ref="B753:E753"/>
    <mergeCell ref="A828:E828"/>
    <mergeCell ref="F828:P828"/>
    <mergeCell ref="A964:E964"/>
    <mergeCell ref="F964:P964"/>
    <mergeCell ref="A965:E965"/>
    <mergeCell ref="F965:P965"/>
    <mergeCell ref="A851:P851"/>
    <mergeCell ref="A852:P852"/>
    <mergeCell ref="B886:E886"/>
    <mergeCell ref="A961:E961"/>
    <mergeCell ref="F961:P961"/>
    <mergeCell ref="A1887:H1887"/>
    <mergeCell ref="A1888:H1888"/>
    <mergeCell ref="B1921:E1921"/>
    <mergeCell ref="A1996:E1996"/>
    <mergeCell ref="F1996:H1996"/>
    <mergeCell ref="A1999:E1999"/>
    <mergeCell ref="F1999:H1999"/>
    <mergeCell ref="A2000:E2000"/>
    <mergeCell ref="F2000:H2000"/>
    <mergeCell ref="B2067:E2067"/>
    <mergeCell ref="A2143:E2143"/>
    <mergeCell ref="F2143:H2143"/>
    <mergeCell ref="A2146:E2146"/>
    <mergeCell ref="F2146:H2146"/>
    <mergeCell ref="A2147:E2147"/>
    <mergeCell ref="F2147:H2147"/>
    <mergeCell ref="A2033:J2033"/>
    <mergeCell ref="A2034:J2034"/>
    <mergeCell ref="A2161:J2161"/>
    <mergeCell ref="A2162:J2162"/>
    <mergeCell ref="B2195:E2195"/>
    <mergeCell ref="A2271:E2271"/>
    <mergeCell ref="F2271:H2271"/>
    <mergeCell ref="A2274:E2274"/>
    <mergeCell ref="F2274:H2274"/>
    <mergeCell ref="A2275:E2275"/>
    <mergeCell ref="F2275:H2275"/>
    <mergeCell ref="B2346:E2346"/>
    <mergeCell ref="A2422:E2422"/>
    <mergeCell ref="A2425:E2425"/>
    <mergeCell ref="A2426:E2426"/>
    <mergeCell ref="A2312:M2312"/>
    <mergeCell ref="A2313:M2313"/>
    <mergeCell ref="F2422:J2422"/>
    <mergeCell ref="F2425:J2425"/>
    <mergeCell ref="F2426:J2426"/>
    <mergeCell ref="B2492:E2492"/>
    <mergeCell ref="H2567:M2567"/>
    <mergeCell ref="H2570:M2570"/>
    <mergeCell ref="H2571:M2571"/>
    <mergeCell ref="A2570:F2570"/>
    <mergeCell ref="A2571:F2571"/>
    <mergeCell ref="A2567:F2567"/>
    <mergeCell ref="A2458:P2458"/>
    <mergeCell ref="A2459:P2459"/>
    <mergeCell ref="B3055:E3055"/>
    <mergeCell ref="A3130:C3130"/>
    <mergeCell ref="F3130:G3130"/>
    <mergeCell ref="A3133:D3133"/>
    <mergeCell ref="F3133:G3133"/>
    <mergeCell ref="A3134:D3134"/>
    <mergeCell ref="F3134:G3134"/>
    <mergeCell ref="A3022:M3022"/>
    <mergeCell ref="A3021:M3021"/>
    <mergeCell ref="B3200:E3200"/>
    <mergeCell ref="A3275:C3275"/>
    <mergeCell ref="F3275:G3275"/>
    <mergeCell ref="A3278:D3278"/>
    <mergeCell ref="F3278:G3278"/>
    <mergeCell ref="A3279:D3279"/>
    <mergeCell ref="F3279:G3279"/>
    <mergeCell ref="A3166:N3166"/>
    <mergeCell ref="A3167:N3167"/>
    <mergeCell ref="A3308:N3308"/>
    <mergeCell ref="A3309:N3309"/>
    <mergeCell ref="B3342:E3342"/>
    <mergeCell ref="A3417:C3417"/>
    <mergeCell ref="F3417:G3417"/>
    <mergeCell ref="A3420:D3420"/>
    <mergeCell ref="A3421:D3421"/>
    <mergeCell ref="F3420:H3420"/>
    <mergeCell ref="F3421:H3421"/>
    <mergeCell ref="B3481:E3481"/>
    <mergeCell ref="A3558:C3558"/>
    <mergeCell ref="F3558:G3558"/>
    <mergeCell ref="A3448:P3448"/>
    <mergeCell ref="A3447:P3447"/>
    <mergeCell ref="A3561:E3561"/>
    <mergeCell ref="A3562:E3562"/>
    <mergeCell ref="F3561:J3561"/>
    <mergeCell ref="F3562:J3562"/>
    <mergeCell ref="B3955:E3955"/>
    <mergeCell ref="A4040:D4040"/>
    <mergeCell ref="A4041:D4041"/>
    <mergeCell ref="E4040:G4040"/>
    <mergeCell ref="E4041:G4041"/>
    <mergeCell ref="A4037:D4037"/>
    <mergeCell ref="E4037:G4037"/>
    <mergeCell ref="A3922:I3922"/>
    <mergeCell ref="A3921:I3921"/>
    <mergeCell ref="B4277:E4277"/>
    <mergeCell ref="A4359:D4359"/>
    <mergeCell ref="E4359:G4359"/>
    <mergeCell ref="A4362:D4362"/>
    <mergeCell ref="E4362:G4362"/>
    <mergeCell ref="A4363:D4363"/>
    <mergeCell ref="E4363:G4363"/>
    <mergeCell ref="A4243:K4243"/>
    <mergeCell ref="A4244:K4244"/>
    <mergeCell ref="B4564:E4564"/>
    <mergeCell ref="A4642:E4642"/>
    <mergeCell ref="A4645:E4645"/>
    <mergeCell ref="A4646:E4646"/>
    <mergeCell ref="A4381:S4381"/>
    <mergeCell ref="A4382:S4382"/>
    <mergeCell ref="B4415:E4415"/>
    <mergeCell ref="A4493:E4493"/>
    <mergeCell ref="F4493:J4493"/>
    <mergeCell ref="A4496:E4496"/>
    <mergeCell ref="F4496:J4496"/>
    <mergeCell ref="A4497:E4497"/>
    <mergeCell ref="F4497:J4497"/>
    <mergeCell ref="B4969:E4969"/>
    <mergeCell ref="A5053:D5053"/>
    <mergeCell ref="E5053:G5053"/>
    <mergeCell ref="A5056:D5056"/>
    <mergeCell ref="E5056:G5056"/>
    <mergeCell ref="A5057:D5057"/>
    <mergeCell ref="E5057:G5057"/>
    <mergeCell ref="A4936:N4936"/>
    <mergeCell ref="A4935:N4935"/>
    <mergeCell ref="B5415:E5415"/>
    <mergeCell ref="A5505:D5505"/>
    <mergeCell ref="E5505:G5505"/>
    <mergeCell ref="A5508:D5508"/>
    <mergeCell ref="E5508:G5508"/>
    <mergeCell ref="A5509:D5509"/>
    <mergeCell ref="E5509:G5509"/>
    <mergeCell ref="A5382:R5382"/>
    <mergeCell ref="A5381:R5381"/>
    <mergeCell ref="A5674:R5674"/>
    <mergeCell ref="A5675:R5675"/>
    <mergeCell ref="B5708:E5708"/>
    <mergeCell ref="A5798:D5798"/>
    <mergeCell ref="E5798:G5798"/>
    <mergeCell ref="A5801:D5801"/>
    <mergeCell ref="E5801:G5801"/>
    <mergeCell ref="A5802:D5802"/>
    <mergeCell ref="E5802:G5802"/>
    <mergeCell ref="A5818:H5818"/>
    <mergeCell ref="A5819:H5819"/>
    <mergeCell ref="B5852:E5852"/>
  </mergeCells>
  <conditionalFormatting sqref="A854:R854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37:R1137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25:R1425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AC4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6:AC156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7:AD157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:AC5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9:AC299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0:AD300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5:AC455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6:AD456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8:AC588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9:R589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0:R720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53:R853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1:O721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86:R986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87:O987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36:R1136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24:R1424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85:R1585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84:R1584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37:T173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38:U1738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89:I1889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35:K2035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63:L2163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14:N2314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60:R2460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91:U2591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21:G2721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80:K2880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23:M3023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68:N3168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10:N3310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49:Q3449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50:R3650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91:S3791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23:I3923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069:J4069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245:K4245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83:S438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32:E453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532:J453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668:L4668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96:M4796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37:N4937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085:O5085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241:Q5241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83:R5383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22:R552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676:R56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20:H58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9" right="0.12" top="0.74803149606299213" bottom="0.74803149606299213" header="0.31496062992125984" footer="0.31496062992125984"/>
  <pageSetup scale="18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workbookViewId="0">
      <selection activeCell="J32" sqref="J32"/>
    </sheetView>
  </sheetViews>
  <sheetFormatPr baseColWidth="10" defaultRowHeight="15" x14ac:dyDescent="0.25"/>
  <cols>
    <col min="4" max="4" width="12.7109375" customWidth="1"/>
    <col min="6" max="6" width="3.140625" customWidth="1"/>
    <col min="7" max="7" width="14.42578125" customWidth="1"/>
    <col min="8" max="8" width="19.42578125" customWidth="1"/>
  </cols>
  <sheetData>
    <row r="6" spans="1:8" x14ac:dyDescent="0.25">
      <c r="A6" s="442" t="s">
        <v>110</v>
      </c>
      <c r="B6" s="442"/>
      <c r="C6" s="442"/>
      <c r="D6" s="442"/>
      <c r="E6" s="442"/>
      <c r="F6" s="442"/>
      <c r="G6" s="442"/>
    </row>
    <row r="7" spans="1:8" ht="15.75" x14ac:dyDescent="0.25">
      <c r="A7" s="10"/>
      <c r="B7" s="11"/>
      <c r="C7" s="11"/>
      <c r="D7" s="11"/>
      <c r="E7" s="11"/>
      <c r="F7" s="11"/>
      <c r="G7" s="11"/>
    </row>
    <row r="8" spans="1:8" x14ac:dyDescent="0.25">
      <c r="A8" s="443" t="s">
        <v>111</v>
      </c>
      <c r="B8" s="443"/>
      <c r="C8" s="443"/>
      <c r="D8" s="443"/>
      <c r="E8" s="443"/>
      <c r="F8" s="443"/>
      <c r="G8" s="443"/>
    </row>
    <row r="9" spans="1:8" x14ac:dyDescent="0.25">
      <c r="A9" s="443" t="s">
        <v>112</v>
      </c>
      <c r="B9" s="443"/>
      <c r="C9" s="443"/>
      <c r="D9" s="443"/>
      <c r="E9" s="443"/>
      <c r="F9" s="443"/>
      <c r="G9" s="443"/>
    </row>
    <row r="10" spans="1:8" x14ac:dyDescent="0.25">
      <c r="A10" s="443" t="s">
        <v>113</v>
      </c>
      <c r="B10" s="443"/>
      <c r="C10" s="443"/>
      <c r="D10" s="443"/>
      <c r="E10" s="443"/>
      <c r="F10" s="443"/>
      <c r="G10" s="443"/>
    </row>
    <row r="11" spans="1:8" x14ac:dyDescent="0.25">
      <c r="A11" s="9"/>
      <c r="B11" s="9"/>
      <c r="C11" s="9"/>
      <c r="D11" s="9"/>
      <c r="E11" s="9"/>
      <c r="F11" s="9"/>
      <c r="G11" s="9"/>
    </row>
    <row r="12" spans="1:8" x14ac:dyDescent="0.25">
      <c r="A12" s="12" t="s">
        <v>114</v>
      </c>
    </row>
    <row r="14" spans="1:8" x14ac:dyDescent="0.25">
      <c r="A14" s="12" t="s">
        <v>115</v>
      </c>
      <c r="G14" s="13"/>
    </row>
    <row r="15" spans="1:8" x14ac:dyDescent="0.25">
      <c r="A15" t="s">
        <v>116</v>
      </c>
      <c r="G15" s="13">
        <f>+G34-H18</f>
        <v>224135138.38</v>
      </c>
      <c r="H15" s="28"/>
    </row>
    <row r="16" spans="1:8" x14ac:dyDescent="0.25">
      <c r="A16" t="s">
        <v>117</v>
      </c>
      <c r="G16" s="14">
        <v>0</v>
      </c>
    </row>
    <row r="17" spans="1:8" x14ac:dyDescent="0.25">
      <c r="A17" s="12" t="s">
        <v>118</v>
      </c>
      <c r="G17" s="15">
        <f>+G15-G16</f>
        <v>224135138.38</v>
      </c>
      <c r="H17" s="28"/>
    </row>
    <row r="18" spans="1:8" x14ac:dyDescent="0.25">
      <c r="G18" s="16"/>
      <c r="H18" s="28">
        <f>+H20+H21+H22</f>
        <v>49991851.620000005</v>
      </c>
    </row>
    <row r="19" spans="1:8" x14ac:dyDescent="0.25">
      <c r="A19" s="12" t="s">
        <v>119</v>
      </c>
      <c r="G19" s="16"/>
    </row>
    <row r="20" spans="1:8" x14ac:dyDescent="0.25">
      <c r="A20" t="s">
        <v>120</v>
      </c>
      <c r="G20" s="17">
        <v>0</v>
      </c>
      <c r="H20" s="28">
        <v>1436184.49</v>
      </c>
    </row>
    <row r="21" spans="1:8" x14ac:dyDescent="0.25">
      <c r="A21" t="s">
        <v>121</v>
      </c>
      <c r="G21" s="18">
        <v>0</v>
      </c>
      <c r="H21" s="28">
        <v>30037220.420000002</v>
      </c>
    </row>
    <row r="22" spans="1:8" x14ac:dyDescent="0.25">
      <c r="A22" s="12" t="s">
        <v>122</v>
      </c>
      <c r="G22" s="19">
        <f>+G20-G21</f>
        <v>0</v>
      </c>
      <c r="H22" s="28">
        <v>18518446.710000001</v>
      </c>
    </row>
    <row r="23" spans="1:8" x14ac:dyDescent="0.25">
      <c r="G23" s="16"/>
    </row>
    <row r="24" spans="1:8" ht="15.75" thickBot="1" x14ac:dyDescent="0.3">
      <c r="A24" s="12" t="s">
        <v>123</v>
      </c>
      <c r="G24" s="20">
        <f>+G22+G17</f>
        <v>224135138.38</v>
      </c>
    </row>
    <row r="25" spans="1:8" ht="15.75" thickTop="1" x14ac:dyDescent="0.25">
      <c r="A25" s="12"/>
      <c r="G25" s="21"/>
    </row>
    <row r="26" spans="1:8" x14ac:dyDescent="0.25">
      <c r="A26" s="12" t="s">
        <v>124</v>
      </c>
      <c r="G26" s="16">
        <v>0</v>
      </c>
    </row>
    <row r="27" spans="1:8" x14ac:dyDescent="0.25">
      <c r="A27" s="22" t="s">
        <v>125</v>
      </c>
      <c r="G27" s="14">
        <v>0</v>
      </c>
    </row>
    <row r="28" spans="1:8" x14ac:dyDescent="0.25">
      <c r="A28" s="12" t="s">
        <v>126</v>
      </c>
      <c r="B28" s="22"/>
      <c r="C28" s="22"/>
      <c r="D28" s="22"/>
      <c r="E28" s="22"/>
      <c r="F28" s="22"/>
      <c r="G28" s="23">
        <v>0</v>
      </c>
    </row>
    <row r="29" spans="1:8" x14ac:dyDescent="0.25">
      <c r="A29" s="22" t="s">
        <v>127</v>
      </c>
      <c r="B29" s="22"/>
      <c r="C29" s="22"/>
      <c r="D29" s="22"/>
      <c r="E29" s="22"/>
      <c r="F29" s="22"/>
      <c r="G29" s="14">
        <v>0</v>
      </c>
    </row>
    <row r="30" spans="1:8" x14ac:dyDescent="0.25">
      <c r="A30" s="12" t="s">
        <v>128</v>
      </c>
      <c r="G30" s="14">
        <v>0</v>
      </c>
    </row>
    <row r="31" spans="1:8" ht="15.75" thickBot="1" x14ac:dyDescent="0.3">
      <c r="A31" s="12" t="s">
        <v>129</v>
      </c>
      <c r="G31" s="20">
        <f>+G27-G30</f>
        <v>0</v>
      </c>
    </row>
    <row r="32" spans="1:8" ht="15.75" thickTop="1" x14ac:dyDescent="0.25">
      <c r="A32" s="12"/>
      <c r="G32" s="21"/>
    </row>
    <row r="33" spans="1:8" x14ac:dyDescent="0.25">
      <c r="A33" s="12" t="s">
        <v>130</v>
      </c>
      <c r="G33" s="23"/>
    </row>
    <row r="34" spans="1:8" x14ac:dyDescent="0.25">
      <c r="A34" s="22" t="s">
        <v>131</v>
      </c>
      <c r="G34" s="13">
        <v>274126990</v>
      </c>
    </row>
    <row r="35" spans="1:8" x14ac:dyDescent="0.25">
      <c r="A35" s="22" t="s">
        <v>132</v>
      </c>
      <c r="G35" s="14">
        <f>+H35+H36+H38</f>
        <v>49991851.620000005</v>
      </c>
      <c r="H35" s="14">
        <v>1436184.49</v>
      </c>
    </row>
    <row r="36" spans="1:8" ht="15.75" thickBot="1" x14ac:dyDescent="0.3">
      <c r="A36" s="12" t="s">
        <v>133</v>
      </c>
      <c r="F36" s="16"/>
      <c r="G36" s="20">
        <f>+G34-G35</f>
        <v>224135138.38</v>
      </c>
      <c r="H36" s="28">
        <v>30037220.420000002</v>
      </c>
    </row>
    <row r="37" spans="1:8" ht="15.75" thickTop="1" x14ac:dyDescent="0.25">
      <c r="F37" s="16"/>
      <c r="H37" s="16">
        <f>SUM(H35:H36)</f>
        <v>31473404.91</v>
      </c>
    </row>
    <row r="38" spans="1:8" x14ac:dyDescent="0.25">
      <c r="B38" s="9"/>
      <c r="C38" s="9"/>
      <c r="H38" s="28">
        <v>18518446.710000001</v>
      </c>
    </row>
    <row r="39" spans="1:8" x14ac:dyDescent="0.25">
      <c r="A39" s="443" t="s">
        <v>134</v>
      </c>
      <c r="B39" s="443"/>
      <c r="C39" s="443"/>
      <c r="D39" s="443"/>
      <c r="E39" s="443" t="s">
        <v>135</v>
      </c>
      <c r="F39" s="443"/>
      <c r="G39" s="443"/>
    </row>
    <row r="40" spans="1:8" x14ac:dyDescent="0.25">
      <c r="B40" s="25"/>
      <c r="C40" s="25"/>
      <c r="D40" s="24"/>
    </row>
    <row r="41" spans="1:8" x14ac:dyDescent="0.25">
      <c r="A41" s="445" t="s">
        <v>136</v>
      </c>
      <c r="B41" s="445"/>
      <c r="C41" s="445"/>
      <c r="D41" s="445"/>
      <c r="E41" s="446" t="s">
        <v>137</v>
      </c>
      <c r="F41" s="446"/>
      <c r="G41" s="446"/>
    </row>
    <row r="42" spans="1:8" x14ac:dyDescent="0.25">
      <c r="A42" s="443" t="s">
        <v>138</v>
      </c>
      <c r="B42" s="443"/>
      <c r="C42" s="443"/>
      <c r="D42" s="443"/>
      <c r="E42" s="444" t="s">
        <v>139</v>
      </c>
      <c r="F42" s="444"/>
      <c r="G42" s="444"/>
    </row>
    <row r="43" spans="1:8" x14ac:dyDescent="0.25">
      <c r="A43" s="9"/>
      <c r="B43" s="9"/>
      <c r="C43" s="9"/>
      <c r="D43" s="9"/>
      <c r="E43" s="26"/>
      <c r="F43" s="26"/>
      <c r="G43" s="26"/>
    </row>
    <row r="44" spans="1:8" x14ac:dyDescent="0.25">
      <c r="A44" s="27" t="s">
        <v>140</v>
      </c>
    </row>
  </sheetData>
  <mergeCells count="10">
    <mergeCell ref="A6:G6"/>
    <mergeCell ref="A10:G10"/>
    <mergeCell ref="A39:D39"/>
    <mergeCell ref="E39:G39"/>
    <mergeCell ref="A42:D42"/>
    <mergeCell ref="E42:G42"/>
    <mergeCell ref="A41:D41"/>
    <mergeCell ref="E41:G41"/>
    <mergeCell ref="A8:G8"/>
    <mergeCell ref="A9:G9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2026-03-10T16:45:52Z</dcterms:modified>
</cp:coreProperties>
</file>